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9995" windowHeight="8445" firstSheet="5" activeTab="11"/>
  </bookViews>
  <sheets>
    <sheet name="1 класс м" sheetId="1" r:id="rId1"/>
    <sheet name="м 2кл 10-14" sheetId="2" r:id="rId2"/>
    <sheet name="ж 2кл 10-14" sheetId="3" r:id="rId3"/>
    <sheet name="м 2кл 15-16" sheetId="4" r:id="rId4"/>
    <sheet name="ж 2кл 15-16" sheetId="5" r:id="rId5"/>
    <sheet name="м 2кл 17 и ст" sheetId="6" r:id="rId6"/>
    <sheet name="м 3кл 13-14" sheetId="7" r:id="rId7"/>
    <sheet name="ж 3кл 13-14" sheetId="8" r:id="rId8"/>
    <sheet name="м 3кл 15-16" sheetId="9" r:id="rId9"/>
    <sheet name="ж 3кл 15-16" sheetId="10" r:id="rId10"/>
    <sheet name="м 3кл 17 и ст" sheetId="11" r:id="rId11"/>
    <sheet name="ж 3 кл 17 и ст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klass1_V">#REF!</definedName>
    <definedName name="klass2_B">#REF!</definedName>
    <definedName name="klass3_A">#REF!</definedName>
    <definedName name="Shapka1">'[3]tmp'!$A$1</definedName>
    <definedName name="Shapka2">'[3]tmp'!$A$2</definedName>
    <definedName name="ShapkaData">'[3]tmp'!$A$3</definedName>
    <definedName name="ShapkaWhere">'[3]tmp'!$K$3</definedName>
    <definedName name="VitrinaList">'[4]Start'!$F$17:$F$34</definedName>
    <definedName name="VitrinaNum">'[4]Start'!$F$15</definedName>
    <definedName name="Пол">'[5]tmp'!$F$42:$F$43</definedName>
    <definedName name="свод">#REF!</definedName>
  </definedNames>
  <calcPr fullCalcOnLoad="1"/>
</workbook>
</file>

<file path=xl/comments1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vokatto</author>
    <author>KateVol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G5" authorId="1">
      <text>
        <r>
          <rPr>
            <b/>
            <sz val="10"/>
            <color indexed="12"/>
            <rFont val="Tahoma"/>
            <family val="2"/>
          </rPr>
          <t>Сюда писать "сн с дист", если сошел участник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<sst xmlns="http://schemas.openxmlformats.org/spreadsheetml/2006/main" count="1500" uniqueCount="243">
  <si>
    <t>26 сентября 2012 года</t>
  </si>
  <si>
    <t>Краснодарский край, Туапсинский р-н, п. Новомихайловский</t>
  </si>
  <si>
    <t>№ п/п</t>
  </si>
  <si>
    <t>вузы</t>
  </si>
  <si>
    <t>личники</t>
  </si>
  <si>
    <t>Номер участника</t>
  </si>
  <si>
    <t>Участник</t>
  </si>
  <si>
    <t>Год</t>
  </si>
  <si>
    <t>Разряд</t>
  </si>
  <si>
    <t>ранг</t>
  </si>
  <si>
    <t>Пол</t>
  </si>
  <si>
    <t>Номер
чипа</t>
  </si>
  <si>
    <t>№ команды</t>
  </si>
  <si>
    <t>Команда</t>
  </si>
  <si>
    <t>Регион</t>
  </si>
  <si>
    <t>Представитель</t>
  </si>
  <si>
    <t>Результат участника</t>
  </si>
  <si>
    <t>Результат делегации</t>
  </si>
  <si>
    <t>Примечание</t>
  </si>
  <si>
    <t>м</t>
  </si>
  <si>
    <t>ж</t>
  </si>
  <si>
    <t>ВУЗ</t>
  </si>
  <si>
    <t>Старт</t>
  </si>
  <si>
    <t>Отсечка</t>
  </si>
  <si>
    <t>Этап 1.Ориентирование</t>
  </si>
  <si>
    <t>Этап 2. Подъем</t>
  </si>
  <si>
    <t>Этап 3. Переправа по параллельным перилам</t>
  </si>
  <si>
    <t>Этап 7. Подъём с наведением перил</t>
  </si>
  <si>
    <t>Финиш</t>
  </si>
  <si>
    <t>Сумма отсечек (мин:сек)</t>
  </si>
  <si>
    <t>Время на дистанции
с учетом отсечек</t>
  </si>
  <si>
    <t>Штраф за отсутствие отметки SI (мин:сек)</t>
  </si>
  <si>
    <t>Время на дистанции с учетом отсечек и штрафа</t>
  </si>
  <si>
    <t>Служебное</t>
  </si>
  <si>
    <t>кол-во снятий</t>
  </si>
  <si>
    <t>Отставание от лидера</t>
  </si>
  <si>
    <t>Место</t>
  </si>
  <si>
    <t>Очки участника в зачет</t>
  </si>
  <si>
    <t>% от результата победителя</t>
  </si>
  <si>
    <t>Выполненный разряд</t>
  </si>
  <si>
    <t>Суммарное очков участников делегации</t>
  </si>
  <si>
    <t>Место делегации</t>
  </si>
  <si>
    <t>% от результата
делегации-победителя</t>
  </si>
  <si>
    <t>кв:</t>
  </si>
  <si>
    <t>Цыбульников Денис</t>
  </si>
  <si>
    <t>б/р</t>
  </si>
  <si>
    <t>Гимназия №2 "Сто Верст"</t>
  </si>
  <si>
    <t>Белгородская область</t>
  </si>
  <si>
    <t>Смагина О. Н.</t>
  </si>
  <si>
    <t>сн</t>
  </si>
  <si>
    <t>Квалификационный ранг дистанции</t>
  </si>
  <si>
    <t>Главный судья____________________________ /В.А.Иванов г.Белгород/</t>
  </si>
  <si>
    <t>Главный секретарь________________________ /А.С.Муравьева г.Белгород/</t>
  </si>
  <si>
    <t>г. Белгород</t>
  </si>
  <si>
    <t>Этап 4. Спуск</t>
  </si>
  <si>
    <t>Этап 5. Бревно</t>
  </si>
  <si>
    <t>Предварительный протокол соревнований на дистанции - пешеходной (ДЛИННОЙ, личной), 1 класса, код ВРВС 0840091811Я
ЛИЧНЫЙ ЗАЧЕТ. МАЛЬЧИКИ</t>
  </si>
  <si>
    <t>Белгородская обл.</t>
  </si>
  <si>
    <t>Предварительный протокол соревнований на дистанции - пешеходной (ДЛИННОЙ, личной), 3 класса мужчины и женщины 17 лет и старше, код ВРВС 0840091811Я
ЛИЧНЫЙ ЗАЧЕТ. МУЖЧИНЫ</t>
  </si>
  <si>
    <t>Этап 2. Спуск в два приема</t>
  </si>
  <si>
    <t>Этап 3. Навесная переправа</t>
  </si>
  <si>
    <t>ОТСЕЧКА</t>
  </si>
  <si>
    <t>Блок 3-4. Навесная - спуск</t>
  </si>
  <si>
    <t>Этап. 5 Спуск</t>
  </si>
  <si>
    <t>Этап 6.  Переправа по бревну маятником</t>
  </si>
  <si>
    <t>Беляков  Владислав</t>
  </si>
  <si>
    <t>КМС</t>
  </si>
  <si>
    <t>Иванов В.А.</t>
  </si>
  <si>
    <t>Мартынченко Евгений</t>
  </si>
  <si>
    <t>Сб. Пермского края</t>
  </si>
  <si>
    <t>Жильцов А.Н.</t>
  </si>
  <si>
    <t>Ушаков Алексей</t>
  </si>
  <si>
    <t>I</t>
  </si>
  <si>
    <t>СДЮСШОР №8 Меридиан</t>
  </si>
  <si>
    <t>Перелыгин Михаил</t>
  </si>
  <si>
    <t>Тибет - 1 сдюсшор №8</t>
  </si>
  <si>
    <t>Ушаков Олег</t>
  </si>
  <si>
    <t>Пульный Владислав</t>
  </si>
  <si>
    <t>МБОУ СОШ №43-СДЮСШОР № 8-тк «КАСКАД»</t>
  </si>
  <si>
    <t>Клестов А.И.</t>
  </si>
  <si>
    <t>Завезион Иван</t>
  </si>
  <si>
    <t>III</t>
  </si>
  <si>
    <t>Лебедев Олег</t>
  </si>
  <si>
    <t>Зам гл. секретаря ________________________ /А.С.Муравьева г.Белгород/</t>
  </si>
  <si>
    <t>Предварительный протокол соревнований на дистанции - пешеходной (ДЛИННОЙ, личной), 3 класса мужчины и женщины 17 лет и старше, код ВРВС 0840091811Я
ЛИЧНЫЙ ЗАЧЕТ. ЖЕНЩИНЫ</t>
  </si>
  <si>
    <t>Горовая Клавдия</t>
  </si>
  <si>
    <t>Александрова Евгения</t>
  </si>
  <si>
    <t>Нижегородцева Наталья</t>
  </si>
  <si>
    <t>Дубинина Яна</t>
  </si>
  <si>
    <t>Мусаева Наида</t>
  </si>
  <si>
    <t>Главный секретарь ________________________ /А.С.Муравьева г.Белгород/</t>
  </si>
  <si>
    <t>Белгород</t>
  </si>
  <si>
    <t>Этап 6 Переправа по бревну маятником</t>
  </si>
  <si>
    <t>Даньшин Александр</t>
  </si>
  <si>
    <t>Кузенко Вадим</t>
  </si>
  <si>
    <t>Соколов Владислав</t>
  </si>
  <si>
    <t>II</t>
  </si>
  <si>
    <t>Галаев Андрей</t>
  </si>
  <si>
    <t>Мирошников Леонид</t>
  </si>
  <si>
    <t>Эдельвейс</t>
  </si>
  <si>
    <t>Елисеев В. С.</t>
  </si>
  <si>
    <t>Дробышев Владислав</t>
  </si>
  <si>
    <t>Баева Виктория</t>
  </si>
  <si>
    <t>Карлина Полина</t>
  </si>
  <si>
    <t>Дубинина Алина</t>
  </si>
  <si>
    <t>Кашенцева Алена</t>
  </si>
  <si>
    <t>отсечка</t>
  </si>
  <si>
    <t>Предварительный протокол соревнований на дистанции - пешеходной (ДЛИННОЙ, личной), 3 класса юноши/девушки 15-16 лет, код ВРВС 0840091811Я
ЛИЧНЫЙ ЗАЧЕТ. ЮНОШИ</t>
  </si>
  <si>
    <t>Предварительный протокол соревнований на дистанции - пешеходной (ДЛИННОЙ, личной), 3 класса юноши/девушки 15-16 лет, код ВРВС 0840091811Я
ЛИЧНЫЙ ЗАЧЕТ. ДЕВУШКИ</t>
  </si>
  <si>
    <t>ОТКРЫТЫЙ КУБОК ГОРОДА БЕЛГОРОДА ПО СПОРТИВНОМУ ТУРИЗМУ НА ПЕШЕХОДНЫХ ДИСТАНЦИЯХ "ТУРИСТСКАЯ СРЕДА" ПОСВЯЩЕННОГО МЕЖДУНАРОДНОМУ ДНЮ ТУРИЗМА</t>
  </si>
  <si>
    <t>Кизимов Александр</t>
  </si>
  <si>
    <t>Шляхова Анастасия</t>
  </si>
  <si>
    <t>Предварительный протокол соревнований на дистанции - пешеходной (ДЛИННОЙ, личной), 3 класса юноши/девушки 13-14 лет, код ВРВС 0840091811Я
ЛИЧНЫЙ ЗАЧЕТ. ЮНОШИ</t>
  </si>
  <si>
    <t>Предварительный протокол соревнований на дистанции - пешеходной (ДЛИННОЙ, личной), 3 класса юноши/девушки 13-14 лет, код ВРВС 0840091811Я
ЛИЧНЫЙ ЗАЧЕТ. ДЕВУШКИ</t>
  </si>
  <si>
    <t>Предварительный протокол соревнований на дистанции - пешеходной (ДЛИННОЙ, личной), 2 класса мужчины/женщины 17 лет и старше, код ВРВС 0840091811Я
ЛИЧНЫЙ ЗАЧЕТ. МУЖЧИНЫ</t>
  </si>
  <si>
    <t>Этап 2. Спуск</t>
  </si>
  <si>
    <t>Этап 4 Навесная переправа</t>
  </si>
  <si>
    <t>Этап. 5 Подъем</t>
  </si>
  <si>
    <t>Этап 5 Бревно</t>
  </si>
  <si>
    <t>Галицкий Алексей</t>
  </si>
  <si>
    <t>ЦДЮТЭ (21 школа)</t>
  </si>
  <si>
    <t>Саенко Н.</t>
  </si>
  <si>
    <t>Бабаев Андрей</t>
  </si>
  <si>
    <t>Горбачев Артем</t>
  </si>
  <si>
    <t>т/к Кондор БелГУ</t>
  </si>
  <si>
    <t>Ильин А.В.</t>
  </si>
  <si>
    <t>Бессарабенко Денис</t>
  </si>
  <si>
    <t>Мамедов Рамин</t>
  </si>
  <si>
    <t>Гимназия №1</t>
  </si>
  <si>
    <t>Котова О.</t>
  </si>
  <si>
    <t>Ткачёв Илья</t>
  </si>
  <si>
    <t>сн с дист</t>
  </si>
  <si>
    <t>Кривчиков Михаил</t>
  </si>
  <si>
    <t>Елисеев В.С.</t>
  </si>
  <si>
    <t>Татаренцев Виктор</t>
  </si>
  <si>
    <t>Марков Игорь</t>
  </si>
  <si>
    <t>МБОУ СОШ №39</t>
  </si>
  <si>
    <t>Марков С.А.</t>
  </si>
  <si>
    <t>Лесков Александр</t>
  </si>
  <si>
    <t>Попов Иван</t>
  </si>
  <si>
    <t>Авилов Николай</t>
  </si>
  <si>
    <t>2ю</t>
  </si>
  <si>
    <t>Данчин Никита</t>
  </si>
  <si>
    <t>Горбатенко Александр</t>
  </si>
  <si>
    <t>Климов Геннадий</t>
  </si>
  <si>
    <t>МБОУ СОШ №35</t>
  </si>
  <si>
    <t>Елисеев С.А.</t>
  </si>
  <si>
    <t>Саитов Руслан</t>
  </si>
  <si>
    <t>Батищев Дмитрий</t>
  </si>
  <si>
    <t>Ковляшенко Дмитрий</t>
  </si>
  <si>
    <t>Чугарина Алина</t>
  </si>
  <si>
    <t>Курченко Татьяна</t>
  </si>
  <si>
    <t>Настенко Татьяна</t>
  </si>
  <si>
    <t>Царева Дарья</t>
  </si>
  <si>
    <t>Саенко</t>
  </si>
  <si>
    <t>Кулабухова Таня</t>
  </si>
  <si>
    <t>3ю</t>
  </si>
  <si>
    <t>Смагина О.Н.</t>
  </si>
  <si>
    <t>Алябьева Екатерина</t>
  </si>
  <si>
    <t>Зареченская Анастасия</t>
  </si>
  <si>
    <t>Дзюбенко Алина</t>
  </si>
  <si>
    <t>Водняк Кристина</t>
  </si>
  <si>
    <t>Ильина Евгения</t>
  </si>
  <si>
    <t>СДЮСШОР №8 Лицей №9</t>
  </si>
  <si>
    <t>Муравьева А.С.</t>
  </si>
  <si>
    <t>Каримова Екатерина</t>
  </si>
  <si>
    <t>Шувалкина Екатерина</t>
  </si>
  <si>
    <t>Рогожая Анна</t>
  </si>
  <si>
    <t>Ергер Евгения</t>
  </si>
  <si>
    <t>Предварительный протокол соревнований на дистанции - пешеходной (ДЛИННОЙ, личной), 2 класса юноши/девушки 15-16 лет, код ВРВС 0840091811Я
ЛИЧНЫЙ ЗАЧЕТ. ЮНОШИ</t>
  </si>
  <si>
    <t>Предварительный протокол соревнований на дистанции - пешеходной (ДЛИННОЙ, личной), 2 класса юноши/девушки 15-16 лет, код ВРВС 0840091811Я
ЛИЧНЫЙ ЗАЧЕТ. ДЕВУШКИ</t>
  </si>
  <si>
    <t>Федоренко Владислав</t>
  </si>
  <si>
    <t>Клестов А. И.</t>
  </si>
  <si>
    <t>Осыка Макар</t>
  </si>
  <si>
    <t>Александрова М. А.</t>
  </si>
  <si>
    <t>Гаус Максим</t>
  </si>
  <si>
    <t>Мирошениченко Кирилл</t>
  </si>
  <si>
    <t>1ю</t>
  </si>
  <si>
    <t>Давиденко Михаил</t>
  </si>
  <si>
    <t>Барыкин Дмитрий</t>
  </si>
  <si>
    <t>Пулянский Дмитрий</t>
  </si>
  <si>
    <t>СДЮСШОР №8 СОШ №45</t>
  </si>
  <si>
    <t>Лебедева О.А.</t>
  </si>
  <si>
    <t>Манин Евгений</t>
  </si>
  <si>
    <t>Чубук Артем</t>
  </si>
  <si>
    <t>Козьяков Максим</t>
  </si>
  <si>
    <t>УрФУ</t>
  </si>
  <si>
    <t xml:space="preserve">Миков Егор </t>
  </si>
  <si>
    <t>пятый орион</t>
  </si>
  <si>
    <t>Олексин В.В.</t>
  </si>
  <si>
    <t>Цыганков Артем</t>
  </si>
  <si>
    <t>Сагайдак Илья</t>
  </si>
  <si>
    <t>Иванов Максим</t>
  </si>
  <si>
    <t>Мухортов Валерий</t>
  </si>
  <si>
    <t>Иващенко Данил</t>
  </si>
  <si>
    <t>Тарасов Алексей</t>
  </si>
  <si>
    <t>Голеусов Артем</t>
  </si>
  <si>
    <t>Габелков Илья</t>
  </si>
  <si>
    <t>Иванов  Егор</t>
  </si>
  <si>
    <t>Хвостов Александр</t>
  </si>
  <si>
    <t>Липовка Кирилл</t>
  </si>
  <si>
    <t>Манин Яков</t>
  </si>
  <si>
    <t>Клетинский Георгий</t>
  </si>
  <si>
    <t>Кулешов Максим</t>
  </si>
  <si>
    <t>Лорай Данил</t>
  </si>
  <si>
    <t>Приходченко Денис</t>
  </si>
  <si>
    <t>Мосиондз Дарья</t>
  </si>
  <si>
    <t>МБОУ СОШ №4</t>
  </si>
  <si>
    <t>Осипова Л.В.</t>
  </si>
  <si>
    <t xml:space="preserve">Ванченко Олеся </t>
  </si>
  <si>
    <t>Анищенко Дарья</t>
  </si>
  <si>
    <t>Козлова Анастасия</t>
  </si>
  <si>
    <t>Котова О.П.</t>
  </si>
  <si>
    <t>Чуйкова Анастасия</t>
  </si>
  <si>
    <t>Иванова Олеся</t>
  </si>
  <si>
    <t>Бараева Алена</t>
  </si>
  <si>
    <t xml:space="preserve">Суздал Екатерина </t>
  </si>
  <si>
    <t>Тисалова Нина</t>
  </si>
  <si>
    <t>Пономарева Анастасия</t>
  </si>
  <si>
    <t>Вакуленко Алла</t>
  </si>
  <si>
    <t>Смолякова Евгения</t>
  </si>
  <si>
    <t>Черенкова Анна</t>
  </si>
  <si>
    <t>Бирюкова Анастасия</t>
  </si>
  <si>
    <t>Смирных Валерия</t>
  </si>
  <si>
    <t xml:space="preserve">Лобанова Анастасия </t>
  </si>
  <si>
    <t>Борисенко Ксения</t>
  </si>
  <si>
    <t>Губина Анастасия</t>
  </si>
  <si>
    <t>Мерзликина Валерия</t>
  </si>
  <si>
    <t>Бутикова Алина</t>
  </si>
  <si>
    <t>Степанова Виктория</t>
  </si>
  <si>
    <t>Щиткова Милана</t>
  </si>
  <si>
    <t>Лукашова Анита</t>
  </si>
  <si>
    <t>Мищурова Ольга</t>
  </si>
  <si>
    <t>Ярославцева Соня</t>
  </si>
  <si>
    <t>Шенкиржик Валерия</t>
  </si>
  <si>
    <t>Старченкова Юля</t>
  </si>
  <si>
    <t>Бондаренко Ксения</t>
  </si>
  <si>
    <t>Абалмасова Виолета</t>
  </si>
  <si>
    <t>Скобелева  Нина</t>
  </si>
  <si>
    <t>Предварительный протокол соревнований на дистанции - пешеходной (ДЛИННОЙ, личной), 2 класса мальчики/девочки 10-14 лет, код ВРВС 0840091811Я
ЛИЧНЫЙ ЗАЧЕТ. МАЛЬЧИКИ</t>
  </si>
  <si>
    <t>Предварительный протокол соревнований на дистанции - пешеходной (ДЛИННОЙ, личной), 2 класса мальчики/девочки 10-14 лет, код ВРВС 0840091811Я
ЛИЧНЫЙ ЗАЧЕТ. ДЕВУШКИ</t>
  </si>
  <si>
    <t>сн с этапов</t>
  </si>
  <si>
    <t/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</si>
</sst>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;[Red]0.00"/>
    <numFmt numFmtId="194" formatCode="\h\:\m\m\:\s\s"/>
    <numFmt numFmtId="195" formatCode="[$-F800]dddd\,\ mmmm\ dd\,\ yyyy"/>
    <numFmt numFmtId="196" formatCode="[$-409]h:mm:ss\ AM/PM;@"/>
    <numFmt numFmtId="197" formatCode="mm"/>
    <numFmt numFmtId="198" formatCode="dd/mm/yy\ h:mm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23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sz val="11"/>
      <name val="Arial"/>
      <family val="2"/>
    </font>
    <font>
      <b/>
      <sz val="10"/>
      <color indexed="12"/>
      <name val="Tahoma"/>
      <family val="2"/>
    </font>
    <font>
      <sz val="8"/>
      <name val="Tahoma"/>
      <family val="0"/>
    </font>
    <font>
      <sz val="10"/>
      <name val="Arial Cyr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45" fontId="2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3" xfId="0" applyFont="1" applyFill="1" applyBorder="1" applyAlignment="1">
      <alignment horizontal="center" textRotation="90"/>
    </xf>
    <xf numFmtId="45" fontId="28" fillId="0" borderId="14" xfId="0" applyNumberFormat="1" applyFont="1" applyFill="1" applyBorder="1" applyAlignment="1">
      <alignment horizontal="center" vertical="top" textRotation="90"/>
    </xf>
    <xf numFmtId="0" fontId="20" fillId="0" borderId="15" xfId="0" applyFont="1" applyFill="1" applyBorder="1" applyAlignment="1">
      <alignment horizontal="center" textRotation="90" wrapText="1"/>
    </xf>
    <xf numFmtId="45" fontId="28" fillId="0" borderId="16" xfId="0" applyNumberFormat="1" applyFont="1" applyFill="1" applyBorder="1" applyAlignment="1">
      <alignment horizontal="center" vertical="top" textRotation="90"/>
    </xf>
    <xf numFmtId="0" fontId="20" fillId="0" borderId="17" xfId="0" applyFont="1" applyFill="1" applyBorder="1" applyAlignment="1">
      <alignment horizontal="center" textRotation="90" wrapText="1"/>
    </xf>
    <xf numFmtId="0" fontId="27" fillId="0" borderId="18" xfId="0" applyFont="1" applyFill="1" applyBorder="1" applyAlignment="1">
      <alignment horizontal="center" textRotation="90" wrapText="1"/>
    </xf>
    <xf numFmtId="0" fontId="23" fillId="0" borderId="13" xfId="0" applyFont="1" applyFill="1" applyBorder="1" applyAlignment="1">
      <alignment horizontal="center" textRotation="90" wrapText="1"/>
    </xf>
    <xf numFmtId="179" fontId="27" fillId="0" borderId="19" xfId="0" applyNumberFormat="1" applyFont="1" applyFill="1" applyBorder="1" applyAlignment="1">
      <alignment horizontal="center" textRotation="90" wrapText="1"/>
    </xf>
    <xf numFmtId="0" fontId="23" fillId="0" borderId="20" xfId="0" applyFont="1" applyFill="1" applyBorder="1" applyAlignment="1">
      <alignment horizontal="center" textRotation="90" wrapText="1"/>
    </xf>
    <xf numFmtId="179" fontId="27" fillId="0" borderId="21" xfId="0" applyNumberFormat="1" applyFont="1" applyFill="1" applyBorder="1" applyAlignment="1">
      <alignment horizontal="center" textRotation="90" wrapText="1"/>
    </xf>
    <xf numFmtId="0" fontId="26" fillId="0" borderId="13" xfId="0" applyFont="1" applyFill="1" applyBorder="1" applyAlignment="1">
      <alignment horizontal="center" textRotation="90" wrapText="1"/>
    </xf>
    <xf numFmtId="0" fontId="27" fillId="0" borderId="14" xfId="0" applyFont="1" applyFill="1" applyBorder="1" applyAlignment="1">
      <alignment horizontal="center" textRotation="90" wrapText="1"/>
    </xf>
    <xf numFmtId="0" fontId="27" fillId="0" borderId="13" xfId="0" applyFont="1" applyFill="1" applyBorder="1" applyAlignment="1">
      <alignment horizontal="center" textRotation="90" wrapText="1"/>
    </xf>
    <xf numFmtId="0" fontId="26" fillId="0" borderId="16" xfId="0" applyNumberFormat="1" applyFont="1" applyFill="1" applyBorder="1" applyAlignment="1">
      <alignment horizontal="center" textRotation="90" wrapText="1"/>
    </xf>
    <xf numFmtId="0" fontId="27" fillId="0" borderId="18" xfId="0" applyNumberFormat="1" applyFont="1" applyFill="1" applyBorder="1" applyAlignment="1">
      <alignment horizontal="center" textRotation="90" wrapText="1"/>
    </xf>
    <xf numFmtId="0" fontId="27" fillId="0" borderId="17" xfId="0" applyFont="1" applyFill="1" applyBorder="1" applyAlignment="1">
      <alignment horizontal="center" textRotation="90" wrapText="1"/>
    </xf>
    <xf numFmtId="0" fontId="27" fillId="0" borderId="21" xfId="0" applyFont="1" applyFill="1" applyBorder="1" applyAlignment="1">
      <alignment horizontal="center" textRotation="90" wrapText="1"/>
    </xf>
    <xf numFmtId="0" fontId="27" fillId="0" borderId="13" xfId="0" applyNumberFormat="1" applyFont="1" applyFill="1" applyBorder="1" applyAlignment="1">
      <alignment horizontal="center" textRotation="90" wrapText="1"/>
    </xf>
    <xf numFmtId="49" fontId="26" fillId="0" borderId="16" xfId="0" applyNumberFormat="1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4" xfId="33" applyNumberFormat="1" applyFont="1" applyFill="1" applyBorder="1" applyAlignment="1">
      <alignment wrapText="1"/>
      <protection/>
    </xf>
    <xf numFmtId="0" fontId="0" fillId="0" borderId="24" xfId="0" applyNumberForma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wrapText="1"/>
    </xf>
    <xf numFmtId="179" fontId="0" fillId="0" borderId="25" xfId="0" applyNumberFormat="1" applyFill="1" applyBorder="1" applyAlignment="1">
      <alignment horizontal="center" vertical="center"/>
    </xf>
    <xf numFmtId="45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45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1" fontId="0" fillId="0" borderId="30" xfId="0" applyNumberFormat="1" applyFont="1" applyFill="1" applyBorder="1" applyAlignment="1">
      <alignment/>
    </xf>
    <xf numFmtId="45" fontId="0" fillId="0" borderId="23" xfId="0" applyNumberFormat="1" applyFont="1" applyFill="1" applyBorder="1" applyAlignment="1">
      <alignment/>
    </xf>
    <xf numFmtId="179" fontId="0" fillId="0" borderId="31" xfId="0" applyNumberFormat="1" applyFont="1" applyFill="1" applyBorder="1" applyAlignment="1">
      <alignment horizontal="center"/>
    </xf>
    <xf numFmtId="45" fontId="0" fillId="0" borderId="29" xfId="0" applyNumberFormat="1" applyFont="1" applyFill="1" applyBorder="1" applyAlignment="1">
      <alignment/>
    </xf>
    <xf numFmtId="21" fontId="24" fillId="0" borderId="23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179" fontId="29" fillId="0" borderId="23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 horizontal="center"/>
    </xf>
    <xf numFmtId="0" fontId="24" fillId="0" borderId="32" xfId="0" applyNumberFormat="1" applyFont="1" applyFill="1" applyBorder="1" applyAlignment="1">
      <alignment/>
    </xf>
    <xf numFmtId="10" fontId="24" fillId="0" borderId="29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0" fillId="0" borderId="34" xfId="0" applyNumberFormat="1" applyFont="1" applyFill="1" applyBorder="1" applyAlignment="1">
      <alignment horizontal="left"/>
    </xf>
    <xf numFmtId="0" fontId="30" fillId="0" borderId="34" xfId="0" applyNumberFormat="1" applyFont="1" applyFill="1" applyBorder="1" applyAlignment="1">
      <alignment horizontal="right"/>
    </xf>
    <xf numFmtId="10" fontId="31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45" fontId="0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72" fontId="32" fillId="0" borderId="0" xfId="0" applyNumberFormat="1" applyFont="1" applyFill="1" applyBorder="1" applyAlignment="1">
      <alignment/>
    </xf>
    <xf numFmtId="21" fontId="32" fillId="0" borderId="0" xfId="0" applyNumberFormat="1" applyFont="1" applyFill="1" applyBorder="1" applyAlignment="1">
      <alignment/>
    </xf>
    <xf numFmtId="45" fontId="32" fillId="0" borderId="0" xfId="0" applyNumberFormat="1" applyFont="1" applyFill="1" applyBorder="1" applyAlignment="1">
      <alignment/>
    </xf>
    <xf numFmtId="45" fontId="20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Border="1" applyAlignment="1">
      <alignment horizontal="center"/>
    </xf>
    <xf numFmtId="45" fontId="32" fillId="0" borderId="0" xfId="0" applyNumberFormat="1" applyFont="1" applyFill="1" applyBorder="1" applyAlignment="1">
      <alignment horizontal="center"/>
    </xf>
    <xf numFmtId="1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>
      <alignment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172" fontId="32" fillId="0" borderId="0" xfId="0" applyNumberFormat="1" applyFont="1" applyFill="1" applyAlignment="1">
      <alignment/>
    </xf>
    <xf numFmtId="45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2" fontId="0" fillId="0" borderId="0" xfId="0" applyNumberFormat="1" applyFont="1" applyFill="1" applyAlignment="1">
      <alignment/>
    </xf>
    <xf numFmtId="179" fontId="20" fillId="0" borderId="0" xfId="0" applyNumberFormat="1" applyFont="1" applyFill="1" applyAlignment="1">
      <alignment horizontal="right"/>
    </xf>
    <xf numFmtId="2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7" fillId="0" borderId="12" xfId="0" applyFont="1" applyFill="1" applyBorder="1" applyAlignment="1">
      <alignment textRotation="90" wrapText="1"/>
    </xf>
    <xf numFmtId="17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5" fontId="20" fillId="0" borderId="16" xfId="0" applyNumberFormat="1" applyFont="1" applyFill="1" applyBorder="1" applyAlignment="1">
      <alignment horizontal="center" textRotation="90"/>
    </xf>
    <xf numFmtId="0" fontId="0" fillId="0" borderId="25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36" xfId="0" applyNumberFormat="1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35" fillId="0" borderId="2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textRotation="90" wrapText="1"/>
    </xf>
    <xf numFmtId="0" fontId="0" fillId="0" borderId="39" xfId="0" applyFont="1" applyFill="1" applyBorder="1" applyAlignment="1">
      <alignment vertical="center"/>
    </xf>
    <xf numFmtId="45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45" fontId="0" fillId="0" borderId="41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79" fontId="35" fillId="0" borderId="32" xfId="55" applyNumberFormat="1" applyFont="1" applyFill="1" applyBorder="1">
      <alignment/>
      <protection/>
    </xf>
    <xf numFmtId="45" fontId="0" fillId="0" borderId="24" xfId="0" applyNumberFormat="1" applyFont="1" applyFill="1" applyBorder="1" applyAlignment="1">
      <alignment/>
    </xf>
    <xf numFmtId="0" fontId="24" fillId="0" borderId="41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36" xfId="0" applyFill="1" applyBorder="1" applyAlignment="1">
      <alignment horizontal="left" wrapText="1" indent="2"/>
    </xf>
    <xf numFmtId="21" fontId="0" fillId="0" borderId="32" xfId="0" applyNumberFormat="1" applyFont="1" applyFill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27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right"/>
    </xf>
    <xf numFmtId="10" fontId="24" fillId="0" borderId="33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0" fontId="30" fillId="0" borderId="42" xfId="0" applyNumberFormat="1" applyFont="1" applyFill="1" applyBorder="1" applyAlignment="1">
      <alignment horizontal="left"/>
    </xf>
    <xf numFmtId="0" fontId="30" fillId="0" borderId="42" xfId="0" applyNumberFormat="1" applyFont="1" applyFill="1" applyBorder="1" applyAlignment="1">
      <alignment horizontal="right"/>
    </xf>
    <xf numFmtId="178" fontId="36" fillId="0" borderId="0" xfId="0" applyNumberFormat="1" applyFont="1" applyFill="1" applyBorder="1" applyAlignment="1">
      <alignment/>
    </xf>
    <xf numFmtId="45" fontId="20" fillId="0" borderId="0" xfId="0" applyNumberFormat="1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45" fontId="20" fillId="0" borderId="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5" fontId="0" fillId="0" borderId="0" xfId="0" applyNumberFormat="1" applyFont="1" applyFill="1" applyAlignment="1">
      <alignment horizontal="center"/>
    </xf>
    <xf numFmtId="45" fontId="0" fillId="0" borderId="28" xfId="0" applyNumberFormat="1" applyFont="1" applyFill="1" applyBorder="1" applyAlignment="1">
      <alignment horizontal="center"/>
    </xf>
    <xf numFmtId="45" fontId="0" fillId="0" borderId="41" xfId="0" applyNumberFormat="1" applyFont="1" applyFill="1" applyBorder="1" applyAlignment="1">
      <alignment horizontal="center"/>
    </xf>
    <xf numFmtId="45" fontId="0" fillId="0" borderId="0" xfId="0" applyNumberFormat="1" applyFont="1" applyFill="1" applyAlignment="1">
      <alignment horizontal="center"/>
    </xf>
    <xf numFmtId="21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45" fontId="32" fillId="0" borderId="0" xfId="0" applyNumberFormat="1" applyFont="1" applyFill="1" applyAlignment="1">
      <alignment horizontal="center"/>
    </xf>
    <xf numFmtId="45" fontId="37" fillId="0" borderId="28" xfId="0" applyNumberFormat="1" applyFont="1" applyFill="1" applyBorder="1" applyAlignment="1">
      <alignment horizontal="center"/>
    </xf>
    <xf numFmtId="45" fontId="37" fillId="0" borderId="41" xfId="0" applyNumberFormat="1" applyFont="1" applyFill="1" applyBorder="1" applyAlignment="1">
      <alignment horizontal="center"/>
    </xf>
    <xf numFmtId="45" fontId="32" fillId="0" borderId="16" xfId="0" applyNumberFormat="1" applyFont="1" applyFill="1" applyBorder="1" applyAlignment="1">
      <alignment horizontal="center" vertical="top" textRotation="90"/>
    </xf>
    <xf numFmtId="179" fontId="35" fillId="0" borderId="30" xfId="55" applyNumberFormat="1" applyFont="1" applyFill="1" applyBorder="1">
      <alignment/>
      <protection/>
    </xf>
    <xf numFmtId="0" fontId="0" fillId="0" borderId="27" xfId="0" applyFont="1" applyFill="1" applyBorder="1" applyAlignment="1">
      <alignment horizontal="center"/>
    </xf>
    <xf numFmtId="45" fontId="0" fillId="0" borderId="2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5" fontId="32" fillId="0" borderId="16" xfId="0" applyNumberFormat="1" applyFont="1" applyFill="1" applyBorder="1" applyAlignment="1">
      <alignment horizontal="center" textRotation="90"/>
    </xf>
    <xf numFmtId="0" fontId="0" fillId="0" borderId="36" xfId="0" applyFont="1" applyFill="1" applyBorder="1" applyAlignment="1">
      <alignment wrapText="1"/>
    </xf>
    <xf numFmtId="21" fontId="0" fillId="0" borderId="39" xfId="0" applyNumberFormat="1" applyFont="1" applyFill="1" applyBorder="1" applyAlignment="1">
      <alignment/>
    </xf>
    <xf numFmtId="45" fontId="0" fillId="0" borderId="39" xfId="0" applyNumberFormat="1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NumberForma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textRotation="90" wrapText="1"/>
    </xf>
    <xf numFmtId="0" fontId="27" fillId="0" borderId="22" xfId="0" applyFont="1" applyFill="1" applyBorder="1" applyAlignment="1">
      <alignment horizontal="center" textRotation="90" wrapText="1"/>
    </xf>
    <xf numFmtId="0" fontId="27" fillId="0" borderId="4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textRotation="90" wrapText="1"/>
    </xf>
    <xf numFmtId="0" fontId="27" fillId="0" borderId="46" xfId="0" applyFont="1" applyFill="1" applyBorder="1" applyAlignment="1">
      <alignment horizontal="center" textRotation="90" wrapText="1"/>
    </xf>
    <xf numFmtId="172" fontId="27" fillId="0" borderId="45" xfId="0" applyNumberFormat="1" applyFont="1" applyFill="1" applyBorder="1" applyAlignment="1">
      <alignment horizontal="center" textRotation="90"/>
    </xf>
    <xf numFmtId="172" fontId="27" fillId="0" borderId="46" xfId="0" applyNumberFormat="1" applyFont="1" applyFill="1" applyBorder="1" applyAlignment="1">
      <alignment horizontal="center" textRotation="90"/>
    </xf>
    <xf numFmtId="172" fontId="27" fillId="0" borderId="47" xfId="0" applyNumberFormat="1" applyFont="1" applyFill="1" applyBorder="1" applyAlignment="1">
      <alignment horizontal="center" textRotation="90"/>
    </xf>
    <xf numFmtId="172" fontId="27" fillId="0" borderId="48" xfId="0" applyNumberFormat="1" applyFont="1" applyFill="1" applyBorder="1" applyAlignment="1">
      <alignment horizontal="center" textRotation="90"/>
    </xf>
    <xf numFmtId="0" fontId="27" fillId="0" borderId="43" xfId="0" applyFont="1" applyFill="1" applyBorder="1" applyAlignment="1">
      <alignment textRotation="90" wrapText="1"/>
    </xf>
    <xf numFmtId="0" fontId="27" fillId="0" borderId="22" xfId="0" applyFont="1" applyFill="1" applyBorder="1" applyAlignment="1">
      <alignment textRotation="90" wrapText="1"/>
    </xf>
    <xf numFmtId="0" fontId="23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50" xfId="0" applyFont="1" applyFill="1" applyBorder="1" applyAlignment="1">
      <alignment wrapText="1"/>
    </xf>
    <xf numFmtId="0" fontId="27" fillId="0" borderId="51" xfId="0" applyFont="1" applyFill="1" applyBorder="1" applyAlignment="1">
      <alignment wrapText="1"/>
    </xf>
    <xf numFmtId="0" fontId="27" fillId="0" borderId="52" xfId="0" applyFont="1" applyFill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 textRotation="90" wrapText="1"/>
    </xf>
    <xf numFmtId="0" fontId="27" fillId="0" borderId="53" xfId="0" applyFont="1" applyFill="1" applyBorder="1" applyAlignment="1">
      <alignment textRotation="90" wrapText="1"/>
    </xf>
    <xf numFmtId="0" fontId="27" fillId="0" borderId="54" xfId="0" applyFont="1" applyFill="1" applyBorder="1" applyAlignment="1">
      <alignment textRotation="90" wrapText="1"/>
    </xf>
    <xf numFmtId="0" fontId="27" fillId="0" borderId="11" xfId="0" applyFont="1" applyFill="1" applyBorder="1" applyAlignment="1">
      <alignment horizontal="center" textRotation="90" wrapText="1"/>
    </xf>
    <xf numFmtId="0" fontId="27" fillId="0" borderId="12" xfId="0" applyFont="1" applyFill="1" applyBorder="1" applyAlignment="1">
      <alignment horizontal="center" textRotation="90" wrapText="1"/>
    </xf>
    <xf numFmtId="172" fontId="27" fillId="0" borderId="45" xfId="0" applyNumberFormat="1" applyFont="1" applyFill="1" applyBorder="1" applyAlignment="1">
      <alignment horizontal="center" wrapText="1"/>
    </xf>
    <xf numFmtId="172" fontId="27" fillId="0" borderId="46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wrapText="1"/>
    </xf>
    <xf numFmtId="0" fontId="27" fillId="0" borderId="48" xfId="0" applyFont="1" applyFill="1" applyBorder="1" applyAlignment="1">
      <alignment wrapText="1"/>
    </xf>
    <xf numFmtId="0" fontId="23" fillId="0" borderId="49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токо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82;&#1083;&#1072;&#1089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83;&#1072;&#1089;&#1089;%2015-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83;&#1072;&#1089;&#1089;%2010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50;&#1054;&#1052;&#1040;&#1053;&#1044;&#1067;%20_&#1050;&#1056;&#1050;&#1086;&#1085;&#1076;&#1088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tya\&#1050;&#1050;&#1086;&#1085;&#1076;&#1088;&#1072;&#1090;&#1100;&#1077;&#1074;&#1072;%202010%20(&#1089;&#1077;&#1088;&#1074;&#1077;&#1088;%20&#1053;)\Documents%20and%20Settings\&#1085;&#1072;&#1089;&#1090;&#1103;\&#1056;&#1072;&#1073;&#1086;&#1095;&#1080;&#1081;%20&#1089;&#1090;&#1086;&#1083;\&#1050;&#1050;&#1086;&#1085;&#1076;&#1088;&#1072;&#1090;&#1100;&#1077;&#1074;&#1072;%202010\&#1052;&#1072;&#1085;&#1076;&#1072;&#1090;\&#1052;&#1072;&#1085;&#1076;&#1072;&#1090;%20&#1050;&#1050;&#1086;&#1085;&#1076;&#1088;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83;&#1072;&#1089;&#1089;%20%2017%20&#1080;%20&#1089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83;&#1072;&#1089;&#1089;%2015-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83;&#1072;&#1089;&#1089;%2013-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83;&#1072;&#1089;&#1089;%2017%20&#1080;%20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Вывод"/>
    </sheetNames>
    <sheetDataSet>
      <sheetData sheetId="0">
        <row r="1">
          <cell r="A1" t="str">
            <v>Занятое
место</v>
          </cell>
          <cell r="B1" t="str">
            <v>Дистанция Личная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Вывод"/>
    </sheetNames>
    <sheetDataSet>
      <sheetData sheetId="1">
        <row r="1">
          <cell r="A1" t="str">
            <v>Занятое
место</v>
          </cell>
          <cell r="B1" t="str">
            <v>Дистанция Личная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Вывод"/>
    </sheetNames>
    <sheetDataSet>
      <sheetData sheetId="0">
        <row r="1">
          <cell r="A1" t="str">
            <v>Занятое
место</v>
          </cell>
          <cell r="B1" t="str">
            <v>Дистанция Личная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Печать"/>
      <sheetName val="Универсиа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ный2009"/>
      <sheetName val="Свод"/>
      <sheetName val="список"/>
      <sheetName val="МАНДАТ main"/>
      <sheetName val="Start команды"/>
      <sheetName val="DATA команды"/>
      <sheetName val="DATA личка кор1"/>
      <sheetName val="SI МАСС-СТАРТ1"/>
      <sheetName val="DATA МАСС-СТАРТ"/>
      <sheetName val="main"/>
      <sheetName val="Выписка"/>
      <sheetName val="тех.заяв_ПУСТО"/>
      <sheetName val="тех.заяв_ПУСТО (2)"/>
    </sheetNames>
    <sheetDataSet>
      <sheetData sheetId="0">
        <row r="42">
          <cell r="F42" t="str">
            <v>м</v>
          </cell>
        </row>
        <row r="43">
          <cell r="F43" t="str">
            <v>ж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Вывод"/>
    </sheetNames>
    <sheetDataSet>
      <sheetData sheetId="1">
        <row r="1">
          <cell r="A1" t="str">
            <v>Занятое
место</v>
          </cell>
          <cell r="B1" t="str">
            <v>Дистанция Личная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Вывод"/>
    </sheetNames>
    <sheetDataSet>
      <sheetData sheetId="1">
        <row r="1">
          <cell r="A1" t="str">
            <v>Занятое
место</v>
          </cell>
          <cell r="B1" t="str">
            <v>Дистанция Личная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Вывод"/>
    </sheetNames>
    <sheetDataSet>
      <sheetData sheetId="1">
        <row r="1">
          <cell r="A1" t="str">
            <v>Занятое
место</v>
          </cell>
          <cell r="B1" t="str">
            <v>Дистанция Личная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м"/>
      <sheetName val="ж"/>
      <sheetName val="м_Универс"/>
      <sheetName val="ж_Универс"/>
      <sheetName val="Вывод"/>
    </sheetNames>
    <sheetDataSet>
      <sheetData sheetId="1">
        <row r="1">
          <cell r="A1" t="str">
            <v>Занятое
место</v>
          </cell>
          <cell r="B1" t="str">
            <v>Дистанция Личная короткая</v>
          </cell>
        </row>
        <row r="2">
          <cell r="A2">
            <v>1</v>
          </cell>
          <cell r="B2">
            <v>100</v>
          </cell>
        </row>
        <row r="3">
          <cell r="A3">
            <v>2</v>
          </cell>
          <cell r="B3">
            <v>95</v>
          </cell>
        </row>
        <row r="4">
          <cell r="A4">
            <v>3</v>
          </cell>
          <cell r="B4">
            <v>91</v>
          </cell>
        </row>
        <row r="5">
          <cell r="A5">
            <v>4</v>
          </cell>
          <cell r="B5">
            <v>87</v>
          </cell>
        </row>
        <row r="6">
          <cell r="A6">
            <v>5</v>
          </cell>
          <cell r="B6">
            <v>83</v>
          </cell>
        </row>
        <row r="7">
          <cell r="A7">
            <v>6</v>
          </cell>
          <cell r="B7">
            <v>79</v>
          </cell>
        </row>
        <row r="8">
          <cell r="A8">
            <v>7</v>
          </cell>
          <cell r="B8">
            <v>75</v>
          </cell>
        </row>
        <row r="9">
          <cell r="A9">
            <v>8</v>
          </cell>
          <cell r="B9">
            <v>72</v>
          </cell>
        </row>
        <row r="10">
          <cell r="A10">
            <v>9</v>
          </cell>
          <cell r="B10">
            <v>69</v>
          </cell>
        </row>
        <row r="11">
          <cell r="A11">
            <v>10</v>
          </cell>
          <cell r="B11">
            <v>66</v>
          </cell>
        </row>
        <row r="12">
          <cell r="A12">
            <v>11</v>
          </cell>
          <cell r="B12">
            <v>63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57</v>
          </cell>
        </row>
        <row r="15">
          <cell r="A15">
            <v>14</v>
          </cell>
          <cell r="B15">
            <v>54</v>
          </cell>
        </row>
        <row r="16">
          <cell r="A16">
            <v>15</v>
          </cell>
          <cell r="B16">
            <v>51</v>
          </cell>
        </row>
        <row r="17">
          <cell r="A17">
            <v>16</v>
          </cell>
          <cell r="B17">
            <v>48</v>
          </cell>
        </row>
        <row r="18">
          <cell r="A18">
            <v>17</v>
          </cell>
          <cell r="B18">
            <v>46</v>
          </cell>
        </row>
        <row r="19">
          <cell r="A19">
            <v>18</v>
          </cell>
          <cell r="B19">
            <v>44</v>
          </cell>
        </row>
        <row r="20">
          <cell r="A20">
            <v>19</v>
          </cell>
          <cell r="B20">
            <v>42</v>
          </cell>
        </row>
        <row r="21">
          <cell r="A21">
            <v>20</v>
          </cell>
          <cell r="B21">
            <v>40</v>
          </cell>
        </row>
        <row r="22">
          <cell r="A22">
            <v>21</v>
          </cell>
          <cell r="B22">
            <v>38</v>
          </cell>
        </row>
        <row r="23">
          <cell r="A23">
            <v>22</v>
          </cell>
          <cell r="B23">
            <v>36</v>
          </cell>
        </row>
        <row r="24">
          <cell r="A24">
            <v>23</v>
          </cell>
          <cell r="B24">
            <v>34</v>
          </cell>
        </row>
        <row r="25">
          <cell r="A25">
            <v>24</v>
          </cell>
          <cell r="B25">
            <v>32</v>
          </cell>
        </row>
        <row r="26">
          <cell r="A26">
            <v>25</v>
          </cell>
          <cell r="B26">
            <v>30</v>
          </cell>
        </row>
        <row r="27">
          <cell r="A27">
            <v>26</v>
          </cell>
          <cell r="B27">
            <v>28</v>
          </cell>
        </row>
        <row r="28">
          <cell r="A28">
            <v>27</v>
          </cell>
          <cell r="B28">
            <v>26</v>
          </cell>
        </row>
        <row r="29">
          <cell r="A29">
            <v>28</v>
          </cell>
          <cell r="B29">
            <v>24</v>
          </cell>
        </row>
        <row r="30">
          <cell r="A30">
            <v>29</v>
          </cell>
          <cell r="B30">
            <v>22</v>
          </cell>
        </row>
        <row r="31">
          <cell r="A31">
            <v>30</v>
          </cell>
          <cell r="B31">
            <v>21</v>
          </cell>
        </row>
        <row r="32">
          <cell r="A32">
            <v>31</v>
          </cell>
          <cell r="B32">
            <v>20</v>
          </cell>
        </row>
        <row r="33">
          <cell r="A33">
            <v>32</v>
          </cell>
          <cell r="B33">
            <v>19</v>
          </cell>
        </row>
        <row r="34">
          <cell r="A34">
            <v>33</v>
          </cell>
          <cell r="B34">
            <v>18</v>
          </cell>
        </row>
        <row r="35">
          <cell r="A35">
            <v>34</v>
          </cell>
          <cell r="B35">
            <v>17</v>
          </cell>
        </row>
        <row r="36">
          <cell r="A36">
            <v>35</v>
          </cell>
          <cell r="B36">
            <v>16</v>
          </cell>
        </row>
        <row r="37">
          <cell r="A37">
            <v>36</v>
          </cell>
          <cell r="B37">
            <v>15</v>
          </cell>
        </row>
        <row r="38">
          <cell r="A38">
            <v>37</v>
          </cell>
          <cell r="B38">
            <v>14</v>
          </cell>
        </row>
        <row r="39">
          <cell r="A39">
            <v>38</v>
          </cell>
          <cell r="B39">
            <v>13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X10"/>
  <sheetViews>
    <sheetView zoomScale="70" zoomScaleNormal="70" workbookViewId="0" topLeftCell="A1">
      <selection activeCell="A6" sqref="A6:AN6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27.42187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5.140625" style="45" bestFit="1" customWidth="1" collapsed="1"/>
    <col min="19" max="19" width="7.00390625" style="82" hidden="1" customWidth="1" outlineLevel="1"/>
    <col min="20" max="20" width="4.57421875" style="45" customWidth="1" collapsed="1"/>
    <col min="21" max="21" width="5.57421875" style="82" hidden="1" customWidth="1" outlineLevel="1"/>
    <col min="22" max="22" width="9.57421875" style="45" customWidth="1" collapsed="1"/>
    <col min="23" max="23" width="7.00390625" style="82" hidden="1" customWidth="1" outlineLevel="1"/>
    <col min="24" max="24" width="8.140625" style="45" customWidth="1" collapsed="1"/>
    <col min="25" max="25" width="6.00390625" style="82" hidden="1" customWidth="1" outlineLevel="1"/>
    <col min="26" max="26" width="5.140625" style="45" bestFit="1" customWidth="1" collapsed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Z2" s="187" t="s">
        <v>53</v>
      </c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L2" s="11"/>
      <c r="AM2" s="11"/>
      <c r="AN2" s="12"/>
      <c r="AO2" s="13"/>
      <c r="AP2" s="14"/>
      <c r="AQ2" s="15"/>
      <c r="AR2" s="16"/>
      <c r="AS2" s="11"/>
      <c r="AT2" s="14"/>
      <c r="AU2" s="17" t="s">
        <v>1</v>
      </c>
      <c r="AV2" s="18"/>
      <c r="AW2" s="19"/>
    </row>
    <row r="3" spans="1:49" s="2" customFormat="1" ht="44.25" customHeight="1" thickBot="1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25</v>
      </c>
      <c r="U5" s="27"/>
      <c r="V5" s="28" t="s">
        <v>26</v>
      </c>
      <c r="W5" s="27"/>
      <c r="X5" s="28" t="s">
        <v>54</v>
      </c>
      <c r="Y5" s="27"/>
      <c r="Z5" s="28" t="s">
        <v>55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0.08333333333333333</v>
      </c>
      <c r="AX5" s="44">
        <v>0.08333333333333333</v>
      </c>
    </row>
    <row r="6" spans="1:48" ht="12.75" customHeight="1">
      <c r="A6" s="46">
        <v>1</v>
      </c>
      <c r="B6" s="47"/>
      <c r="C6" s="48"/>
      <c r="D6" s="49"/>
      <c r="E6" s="50" t="s">
        <v>44</v>
      </c>
      <c r="F6" s="51">
        <v>2003</v>
      </c>
      <c r="G6" s="52" t="s">
        <v>45</v>
      </c>
      <c r="H6" s="53">
        <v>0</v>
      </c>
      <c r="I6" s="52" t="s">
        <v>19</v>
      </c>
      <c r="J6" s="54"/>
      <c r="K6" s="53">
        <v>11</v>
      </c>
      <c r="L6" s="50" t="s">
        <v>46</v>
      </c>
      <c r="M6" s="55"/>
      <c r="N6" s="56" t="s">
        <v>47</v>
      </c>
      <c r="O6" s="56" t="s">
        <v>48</v>
      </c>
      <c r="P6" s="57">
        <v>0.625</v>
      </c>
      <c r="Q6" s="58"/>
      <c r="R6" s="59" t="s">
        <v>49</v>
      </c>
      <c r="S6" s="60"/>
      <c r="T6" s="61" t="s">
        <v>49</v>
      </c>
      <c r="U6" s="60"/>
      <c r="V6" s="61"/>
      <c r="W6" s="60"/>
      <c r="X6" s="61"/>
      <c r="Y6" s="60"/>
      <c r="Z6" s="61"/>
      <c r="AA6" s="60"/>
      <c r="AB6" s="61"/>
      <c r="AC6" s="60"/>
      <c r="AD6" s="61"/>
      <c r="AE6" s="62">
        <v>0.7066898148148147</v>
      </c>
      <c r="AF6" s="63">
        <v>0</v>
      </c>
      <c r="AG6" s="64">
        <v>0.08168981481481474</v>
      </c>
      <c r="AH6" s="65"/>
      <c r="AI6" s="64">
        <v>0.08168981481481474</v>
      </c>
      <c r="AJ6" s="66" t="s">
        <v>241</v>
      </c>
      <c r="AK6" s="67">
        <v>1</v>
      </c>
      <c r="AL6" s="68">
        <v>2</v>
      </c>
      <c r="AM6" s="69" t="s">
        <v>242</v>
      </c>
      <c r="AN6" s="70">
        <v>1</v>
      </c>
      <c r="AO6" s="71">
        <f>IF(ISNA(VLOOKUP(AN6,'[1]очки'!$A:$B,2,0)),0,IF(AK6&gt;1,0,VLOOKUP(AN6,'[1]очки'!$A:$B,2,0)))</f>
        <v>100</v>
      </c>
      <c r="AP6" s="72">
        <f>IF(AK6=0,AJ6/SMALL($AJ$6:$AJ$6,1),"")</f>
      </c>
      <c r="AQ6" s="73"/>
      <c r="AR6" s="74">
        <f>IF(COUNTIF(AK6:AK6,4)&gt;0,"не фин.",SUM(AO6:AO6))</f>
        <v>100</v>
      </c>
      <c r="AS6" s="75"/>
      <c r="AT6" s="76">
        <f>IF(COUNTIF(AK6:AK6,4)&gt;0,"",LARGE($AR$6:$AR$6,1)/AR6)</f>
        <v>1</v>
      </c>
      <c r="AU6" s="46"/>
      <c r="AV6" s="77">
        <v>1</v>
      </c>
    </row>
    <row r="7" spans="4:40" ht="14.25" hidden="1" outlineLevel="1">
      <c r="D7" s="78"/>
      <c r="E7" s="45"/>
      <c r="F7" s="79"/>
      <c r="G7" s="80" t="s">
        <v>50</v>
      </c>
      <c r="H7" s="81">
        <v>0</v>
      </c>
      <c r="I7" s="45"/>
      <c r="J7" s="81"/>
      <c r="N7" s="78"/>
      <c r="O7" s="78"/>
      <c r="AF7" s="83"/>
      <c r="AN7" s="86">
        <v>1</v>
      </c>
    </row>
    <row r="8" spans="1:47" s="83" customFormat="1" ht="60.75" customHeight="1" outlineLevel="1">
      <c r="A8" s="83" t="s">
        <v>51</v>
      </c>
      <c r="C8" s="89"/>
      <c r="D8" s="90"/>
      <c r="E8" s="90"/>
      <c r="F8" s="90"/>
      <c r="G8" s="91"/>
      <c r="H8" s="90"/>
      <c r="I8" s="92"/>
      <c r="J8" s="92"/>
      <c r="K8" s="89"/>
      <c r="L8" s="89"/>
      <c r="M8" s="89"/>
      <c r="N8" s="90"/>
      <c r="O8" s="90"/>
      <c r="P8" s="93"/>
      <c r="Q8" s="94"/>
      <c r="R8" s="95"/>
      <c r="S8" s="94"/>
      <c r="T8" s="93"/>
      <c r="U8" s="94"/>
      <c r="V8" s="95"/>
      <c r="W8" s="94"/>
      <c r="X8" s="93"/>
      <c r="Y8" s="94"/>
      <c r="Z8" s="93"/>
      <c r="AA8" s="94"/>
      <c r="AB8" s="93"/>
      <c r="AC8" s="94"/>
      <c r="AD8" s="93"/>
      <c r="AE8" s="96"/>
      <c r="AG8" s="97"/>
      <c r="AH8" s="93"/>
      <c r="AI8" s="93"/>
      <c r="AJ8" s="98"/>
      <c r="AK8" s="99"/>
      <c r="AN8" s="100"/>
      <c r="AO8" s="100"/>
      <c r="AQ8" s="101"/>
      <c r="AR8" s="102"/>
      <c r="AU8" s="101"/>
    </row>
    <row r="9" spans="1:48" s="83" customFormat="1" ht="28.5" customHeight="1">
      <c r="A9" s="83" t="s">
        <v>52</v>
      </c>
      <c r="E9" s="103"/>
      <c r="F9" s="103"/>
      <c r="G9" s="104"/>
      <c r="H9" s="103"/>
      <c r="I9" s="103"/>
      <c r="J9" s="103"/>
      <c r="P9" s="105"/>
      <c r="Q9" s="106"/>
      <c r="R9" s="10"/>
      <c r="S9" s="106"/>
      <c r="U9" s="106"/>
      <c r="V9" s="10"/>
      <c r="W9" s="106"/>
      <c r="Y9" s="106"/>
      <c r="AA9" s="106"/>
      <c r="AC9" s="106"/>
      <c r="AE9" s="107"/>
      <c r="AG9" s="108"/>
      <c r="AN9" s="100"/>
      <c r="AO9" s="100"/>
      <c r="AQ9" s="101"/>
      <c r="AR9" s="102"/>
      <c r="AU9" s="101"/>
      <c r="AV9" s="101"/>
    </row>
    <row r="10" spans="4:36" ht="12.75">
      <c r="D10" s="45"/>
      <c r="E10" s="109"/>
      <c r="F10" s="109"/>
      <c r="G10" s="110"/>
      <c r="H10" s="109"/>
      <c r="I10" s="7"/>
      <c r="J10" s="7"/>
      <c r="N10" s="45"/>
      <c r="O10" s="45"/>
      <c r="P10" s="111"/>
      <c r="AG10" s="112" t="str">
        <f>IF(LEFT(A3,9)="Предварит","Время опубликования:","")</f>
        <v>Время опубликования:</v>
      </c>
      <c r="AJ10" s="113"/>
    </row>
  </sheetData>
  <sheetProtection/>
  <mergeCells count="20">
    <mergeCell ref="A4:A5"/>
    <mergeCell ref="Z2:AJ2"/>
    <mergeCell ref="L4:L5"/>
    <mergeCell ref="N4:N5"/>
    <mergeCell ref="O4:O5"/>
    <mergeCell ref="B4:B5"/>
    <mergeCell ref="D4:D5"/>
    <mergeCell ref="J4:J5"/>
    <mergeCell ref="C4:C5"/>
    <mergeCell ref="E4:E5"/>
    <mergeCell ref="P4:AQ4"/>
    <mergeCell ref="AR4:AT4"/>
    <mergeCell ref="AU4:AU5"/>
    <mergeCell ref="A1:AU1"/>
    <mergeCell ref="A3:AT3"/>
    <mergeCell ref="F4:F5"/>
    <mergeCell ref="G4:G5"/>
    <mergeCell ref="H4:H5"/>
    <mergeCell ref="I4:I5"/>
    <mergeCell ref="K4:K5"/>
  </mergeCells>
  <printOptions/>
  <pageMargins left="0.6299212598425197" right="0.4330708661417323" top="0.4724409448818898" bottom="0.31496062992125984" header="0.5118110236220472" footer="0.2755905511811024"/>
  <pageSetup fitToHeight="3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X13"/>
  <sheetViews>
    <sheetView zoomScale="75" zoomScaleNormal="75" workbookViewId="0" topLeftCell="E4">
      <selection activeCell="A6" sqref="A6:AN9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45.5742187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6.421875" style="77" customWidth="1" collapsed="1"/>
    <col min="19" max="19" width="6.421875" style="154" hidden="1" customWidth="1" outlineLevel="1"/>
    <col min="20" max="20" width="6.421875" style="77" customWidth="1" collapsed="1"/>
    <col min="21" max="21" width="6.421875" style="154" hidden="1" customWidth="1" outlineLevel="1"/>
    <col min="22" max="22" width="6.421875" style="77" customWidth="1" collapsed="1"/>
    <col min="23" max="23" width="6.421875" style="154" customWidth="1" outlineLevel="1"/>
    <col min="24" max="24" width="6.421875" style="77" customWidth="1"/>
    <col min="25" max="25" width="6.421875" style="154" customWidth="1" outlineLevel="1"/>
    <col min="26" max="26" width="6.421875" style="77" customWidth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47"/>
      <c r="S2" s="151"/>
      <c r="T2" s="117"/>
      <c r="U2" s="151"/>
      <c r="V2" s="147"/>
      <c r="W2" s="151"/>
      <c r="X2" s="117"/>
      <c r="Y2" s="151"/>
      <c r="Z2" s="117"/>
      <c r="AA2" s="9"/>
      <c r="AC2" s="9"/>
      <c r="AE2" s="207" t="s">
        <v>91</v>
      </c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18"/>
      <c r="AW2" s="19"/>
    </row>
    <row r="3" spans="1:49" s="2" customFormat="1" ht="59.25" customHeight="1" thickBot="1">
      <c r="A3" s="178" t="s">
        <v>108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59</v>
      </c>
      <c r="U5" s="27"/>
      <c r="V5" s="28" t="s">
        <v>60</v>
      </c>
      <c r="W5" s="27"/>
      <c r="X5" s="28" t="s">
        <v>62</v>
      </c>
      <c r="Y5" s="160" t="s">
        <v>63</v>
      </c>
      <c r="Z5" s="28" t="s">
        <v>92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0.04861111111111111</v>
      </c>
      <c r="AX5" s="44">
        <v>0.04861111111111111</v>
      </c>
    </row>
    <row r="6" spans="1:48" ht="12.75" customHeight="1">
      <c r="A6" s="46">
        <v>1</v>
      </c>
      <c r="B6" s="120"/>
      <c r="C6" s="48"/>
      <c r="D6" s="49"/>
      <c r="E6" s="121" t="s">
        <v>102</v>
      </c>
      <c r="F6" s="122">
        <v>1996</v>
      </c>
      <c r="G6" s="123" t="s">
        <v>66</v>
      </c>
      <c r="H6" s="55">
        <v>30</v>
      </c>
      <c r="I6" s="55" t="s">
        <v>20</v>
      </c>
      <c r="J6" s="124"/>
      <c r="K6" s="53"/>
      <c r="L6" s="139" t="s">
        <v>73</v>
      </c>
      <c r="M6" s="55"/>
      <c r="N6" s="125" t="s">
        <v>47</v>
      </c>
      <c r="O6" s="127" t="s">
        <v>70</v>
      </c>
      <c r="P6" s="57">
        <v>0.717361111111111</v>
      </c>
      <c r="Q6" s="58"/>
      <c r="R6" s="162"/>
      <c r="S6" s="152"/>
      <c r="T6" s="150"/>
      <c r="U6" s="152"/>
      <c r="V6" s="150"/>
      <c r="W6" s="152">
        <v>0.0006944444444444445</v>
      </c>
      <c r="X6" s="150"/>
      <c r="Y6" s="163"/>
      <c r="Z6" s="150"/>
      <c r="AA6" s="60"/>
      <c r="AB6" s="61"/>
      <c r="AC6" s="60"/>
      <c r="AD6" s="61"/>
      <c r="AE6" s="161">
        <v>0.7435648148148148</v>
      </c>
      <c r="AF6" s="63">
        <v>0.0006944444444444445</v>
      </c>
      <c r="AG6" s="64">
        <v>0.025509259259259395</v>
      </c>
      <c r="AH6" s="65"/>
      <c r="AI6" s="64">
        <v>0.025509259259259395</v>
      </c>
      <c r="AJ6" s="66">
        <v>0.025509259259259395</v>
      </c>
      <c r="AK6" s="67">
        <v>0</v>
      </c>
      <c r="AL6" s="68">
        <v>0</v>
      </c>
      <c r="AM6" s="69">
        <v>0</v>
      </c>
      <c r="AN6" s="70">
        <v>1</v>
      </c>
      <c r="AO6" s="71">
        <f>IF(ISNA(VLOOKUP(AN6,'[7]очки'!$A:$B,2,0)),0,IF(AK6&gt;1,0,VLOOKUP(AN6,'[7]очки'!$A:$B,2,0)))</f>
        <v>100</v>
      </c>
      <c r="AP6" s="72">
        <f>IF(AK6=0,AJ6/SMALL($AJ$6:$AJ$9,1),"")</f>
        <v>1</v>
      </c>
      <c r="AQ6" s="73"/>
      <c r="AR6" s="74">
        <f>IF(COUNTIF(AK6:AK8,4)&gt;0,"не фин.",SUM(AO6:AO8))</f>
        <v>286</v>
      </c>
      <c r="AS6" s="75"/>
      <c r="AT6" s="76">
        <f>IF(COUNTIF(AK6:AK8,4)&gt;0,"",LARGE($AR$6:$AR$9,1)/AR6)</f>
        <v>1</v>
      </c>
      <c r="AU6" s="46"/>
      <c r="AV6" s="77">
        <v>1</v>
      </c>
    </row>
    <row r="7" spans="1:49" ht="12.75" customHeight="1">
      <c r="A7" s="119">
        <v>2</v>
      </c>
      <c r="B7" s="47"/>
      <c r="C7" s="48"/>
      <c r="D7" s="49"/>
      <c r="E7" s="121" t="s">
        <v>103</v>
      </c>
      <c r="F7" s="122">
        <v>1996</v>
      </c>
      <c r="G7" s="123" t="s">
        <v>72</v>
      </c>
      <c r="H7" s="55">
        <v>10</v>
      </c>
      <c r="I7" s="55" t="s">
        <v>20</v>
      </c>
      <c r="J7" s="124"/>
      <c r="K7" s="53"/>
      <c r="L7" s="139" t="s">
        <v>73</v>
      </c>
      <c r="M7" s="55"/>
      <c r="N7" s="125" t="s">
        <v>47</v>
      </c>
      <c r="O7" s="127" t="s">
        <v>70</v>
      </c>
      <c r="P7" s="57">
        <v>0.7145833333333332</v>
      </c>
      <c r="Q7" s="128"/>
      <c r="R7" s="164"/>
      <c r="S7" s="153"/>
      <c r="T7" s="148"/>
      <c r="U7" s="153"/>
      <c r="V7" s="148"/>
      <c r="W7" s="153"/>
      <c r="X7" s="148"/>
      <c r="Y7" s="153"/>
      <c r="Z7" s="148"/>
      <c r="AA7" s="130"/>
      <c r="AB7" s="131"/>
      <c r="AC7" s="130"/>
      <c r="AD7" s="131"/>
      <c r="AE7" s="132">
        <v>0.75</v>
      </c>
      <c r="AF7" s="63">
        <v>0</v>
      </c>
      <c r="AG7" s="64">
        <v>0.03541666666666676</v>
      </c>
      <c r="AH7" s="133"/>
      <c r="AI7" s="64">
        <v>0.03541666666666676</v>
      </c>
      <c r="AJ7" s="66">
        <v>0.03541666666666676</v>
      </c>
      <c r="AK7" s="67">
        <v>0</v>
      </c>
      <c r="AL7" s="68">
        <v>0</v>
      </c>
      <c r="AM7" s="69">
        <v>0.009907407407407368</v>
      </c>
      <c r="AN7" s="134">
        <v>2</v>
      </c>
      <c r="AO7" s="71">
        <f>IF(ISNA(VLOOKUP(AN7,'[7]очки'!$A:$B,2,0)),0,IF(AK7&gt;1,0,VLOOKUP(AN7,'[7]очки'!$A:$B,2,0)))</f>
        <v>95</v>
      </c>
      <c r="AP7" s="72">
        <f>IF(AK7=0,AJ7/SMALL($AJ$6:$AJ$9,1),"")</f>
        <v>1.388384754990922</v>
      </c>
      <c r="AQ7" s="135"/>
      <c r="AR7" s="74">
        <f>IF(COUNTIF(AK6:AK8,4)&gt;0,"не фин.",SUM(AO6:AO8))</f>
        <v>286</v>
      </c>
      <c r="AS7" s="75"/>
      <c r="AT7" s="76">
        <f>IF(COUNTIF(AK6:AK8,4)&gt;0,"",LARGE($AR$6:$AR$9,1)/AR7)</f>
        <v>1</v>
      </c>
      <c r="AU7" s="119"/>
      <c r="AV7" s="77">
        <v>2</v>
      </c>
      <c r="AW7" s="136"/>
    </row>
    <row r="8" spans="1:49" ht="12.75" customHeight="1">
      <c r="A8" s="119">
        <v>3</v>
      </c>
      <c r="B8" s="47"/>
      <c r="C8" s="48"/>
      <c r="D8" s="49"/>
      <c r="E8" s="121" t="s">
        <v>104</v>
      </c>
      <c r="F8" s="122">
        <v>1997</v>
      </c>
      <c r="G8" s="123" t="s">
        <v>96</v>
      </c>
      <c r="H8" s="55">
        <v>3</v>
      </c>
      <c r="I8" s="55" t="s">
        <v>20</v>
      </c>
      <c r="J8" s="124"/>
      <c r="K8" s="53"/>
      <c r="L8" s="139" t="s">
        <v>78</v>
      </c>
      <c r="M8" s="55"/>
      <c r="N8" s="125" t="s">
        <v>47</v>
      </c>
      <c r="O8" s="127" t="s">
        <v>79</v>
      </c>
      <c r="P8" s="57">
        <v>0.7145833333333332</v>
      </c>
      <c r="Q8" s="128"/>
      <c r="R8" s="164"/>
      <c r="S8" s="153"/>
      <c r="T8" s="148"/>
      <c r="U8" s="153"/>
      <c r="V8" s="148" t="s">
        <v>49</v>
      </c>
      <c r="W8" s="153">
        <v>0.001388888888888889</v>
      </c>
      <c r="X8" s="148"/>
      <c r="Y8" s="153"/>
      <c r="Z8" s="148"/>
      <c r="AA8" s="130"/>
      <c r="AB8" s="131"/>
      <c r="AC8" s="130"/>
      <c r="AD8" s="131"/>
      <c r="AE8" s="138">
        <v>0.7583564814814815</v>
      </c>
      <c r="AF8" s="63">
        <v>0.001388888888888889</v>
      </c>
      <c r="AG8" s="64">
        <v>0.042384259259259364</v>
      </c>
      <c r="AH8" s="133"/>
      <c r="AI8" s="64">
        <v>0.042384259259259364</v>
      </c>
      <c r="AJ8" s="66" t="s">
        <v>241</v>
      </c>
      <c r="AK8" s="67">
        <v>1</v>
      </c>
      <c r="AL8" s="68">
        <v>1</v>
      </c>
      <c r="AM8" s="69" t="s">
        <v>242</v>
      </c>
      <c r="AN8" s="134">
        <v>3</v>
      </c>
      <c r="AO8" s="71">
        <f>IF(ISNA(VLOOKUP(AN8,'[7]очки'!$A:$B,2,0)),0,IF(AK8&gt;1,0,VLOOKUP(AN8,'[7]очки'!$A:$B,2,0)))</f>
        <v>91</v>
      </c>
      <c r="AP8" s="72">
        <f>IF(AK8=0,AJ8/SMALL($AJ$6:$AJ$9,1),"")</f>
      </c>
      <c r="AQ8" s="135"/>
      <c r="AR8" s="74">
        <f>IF(COUNTIF(AK6:AK8,4)&gt;0,"не фин.",SUM(AO6:AO8))</f>
        <v>286</v>
      </c>
      <c r="AS8" s="75"/>
      <c r="AT8" s="76">
        <f>IF(COUNTIF(AK6:AK8,4)&gt;0,"",LARGE($AR$6:$AR$9,1)/AR8)</f>
        <v>1</v>
      </c>
      <c r="AU8" s="119"/>
      <c r="AV8" s="77">
        <v>3</v>
      </c>
      <c r="AW8" s="136"/>
    </row>
    <row r="9" spans="1:49" ht="12.75" customHeight="1">
      <c r="A9" s="119">
        <v>4</v>
      </c>
      <c r="B9" s="47"/>
      <c r="C9" s="48"/>
      <c r="D9" s="49"/>
      <c r="E9" s="121" t="s">
        <v>105</v>
      </c>
      <c r="F9" s="122">
        <v>1996</v>
      </c>
      <c r="G9" s="123" t="s">
        <v>72</v>
      </c>
      <c r="H9" s="55">
        <v>10</v>
      </c>
      <c r="I9" s="55" t="s">
        <v>20</v>
      </c>
      <c r="J9" s="124"/>
      <c r="K9" s="53"/>
      <c r="L9" s="139" t="s">
        <v>73</v>
      </c>
      <c r="M9" s="55"/>
      <c r="N9" s="125" t="s">
        <v>47</v>
      </c>
      <c r="O9" s="127" t="s">
        <v>70</v>
      </c>
      <c r="P9" s="57">
        <v>0.7145833333333332</v>
      </c>
      <c r="Q9" s="128"/>
      <c r="R9" s="164" t="s">
        <v>49</v>
      </c>
      <c r="S9" s="153"/>
      <c r="T9" s="148"/>
      <c r="U9" s="153"/>
      <c r="V9" s="148" t="s">
        <v>49</v>
      </c>
      <c r="W9" s="153"/>
      <c r="X9" s="148" t="s">
        <v>49</v>
      </c>
      <c r="Y9" s="165" t="s">
        <v>49</v>
      </c>
      <c r="Z9" s="148" t="s">
        <v>49</v>
      </c>
      <c r="AA9" s="130"/>
      <c r="AB9" s="131"/>
      <c r="AC9" s="130"/>
      <c r="AD9" s="131"/>
      <c r="AE9" s="138">
        <v>0.7420486111111111</v>
      </c>
      <c r="AF9" s="63">
        <v>0</v>
      </c>
      <c r="AG9" s="64">
        <v>0.027465277777777852</v>
      </c>
      <c r="AH9" s="133"/>
      <c r="AI9" s="64">
        <v>0.027465277777777852</v>
      </c>
      <c r="AJ9" s="66" t="s">
        <v>241</v>
      </c>
      <c r="AK9" s="67">
        <v>1</v>
      </c>
      <c r="AL9" s="68">
        <v>5</v>
      </c>
      <c r="AM9" s="69" t="s">
        <v>242</v>
      </c>
      <c r="AN9" s="134">
        <v>4</v>
      </c>
      <c r="AO9" s="71">
        <f>IF(ISNA(VLOOKUP(AN9,'[7]очки'!$A:$B,2,0)),0,IF(AK9&gt;1,0,VLOOKUP(AN9,'[7]очки'!$A:$B,2,0)))</f>
        <v>87</v>
      </c>
      <c r="AP9" s="72">
        <f>IF(AK9=0,AJ9/SMALL($AJ$6:$AJ$9,1),"")</f>
      </c>
      <c r="AQ9" s="135"/>
      <c r="AR9" s="140">
        <f>IF(COUNTIF(AK9:AK9,4)&gt;0,"не фин.",SUM(AO9:AO9))</f>
        <v>87</v>
      </c>
      <c r="AS9" s="141"/>
      <c r="AT9" s="142">
        <f>IF(COUNTIF(AJ9:AJ9,"не фин.")&gt;0,"",LARGE($AR$6:$AR$9,1)/AR9)</f>
        <v>3.2873563218390807</v>
      </c>
      <c r="AU9" s="119"/>
      <c r="AV9" s="77">
        <v>4</v>
      </c>
      <c r="AW9" s="136"/>
    </row>
    <row r="10" spans="4:40" ht="14.25" hidden="1" outlineLevel="1">
      <c r="D10" s="78"/>
      <c r="E10" s="45"/>
      <c r="F10" s="79"/>
      <c r="G10" s="80" t="s">
        <v>50</v>
      </c>
      <c r="H10" s="81">
        <v>0</v>
      </c>
      <c r="I10" s="45"/>
      <c r="J10" s="81"/>
      <c r="N10" s="78"/>
      <c r="O10" s="78"/>
      <c r="AF10" s="83"/>
      <c r="AN10" s="86">
        <v>1</v>
      </c>
    </row>
    <row r="11" spans="1:47" s="83" customFormat="1" ht="54.75" customHeight="1" outlineLevel="1">
      <c r="A11" s="83" t="s">
        <v>51</v>
      </c>
      <c r="C11" s="89"/>
      <c r="D11" s="90"/>
      <c r="E11" s="90"/>
      <c r="F11" s="90"/>
      <c r="G11" s="91"/>
      <c r="H11" s="90"/>
      <c r="I11" s="92"/>
      <c r="J11" s="92"/>
      <c r="K11" s="89"/>
      <c r="L11" s="89"/>
      <c r="M11" s="89"/>
      <c r="N11" s="90"/>
      <c r="O11" s="90"/>
      <c r="P11" s="93"/>
      <c r="Q11" s="94"/>
      <c r="R11" s="149"/>
      <c r="S11" s="98"/>
      <c r="T11" s="155"/>
      <c r="U11" s="98"/>
      <c r="V11" s="149"/>
      <c r="W11" s="98"/>
      <c r="X11" s="155"/>
      <c r="Y11" s="98"/>
      <c r="Z11" s="155"/>
      <c r="AA11" s="94"/>
      <c r="AB11" s="93"/>
      <c r="AC11" s="94"/>
      <c r="AD11" s="93"/>
      <c r="AE11" s="96"/>
      <c r="AG11" s="97"/>
      <c r="AH11" s="93"/>
      <c r="AI11" s="93"/>
      <c r="AJ11" s="98"/>
      <c r="AK11" s="99"/>
      <c r="AN11" s="100"/>
      <c r="AO11" s="100"/>
      <c r="AQ11" s="101"/>
      <c r="AR11" s="102"/>
      <c r="AU11" s="101"/>
    </row>
    <row r="12" spans="1:48" s="83" customFormat="1" ht="20.25" customHeight="1">
      <c r="A12" s="83" t="s">
        <v>90</v>
      </c>
      <c r="E12" s="103"/>
      <c r="F12" s="103"/>
      <c r="G12" s="104"/>
      <c r="H12" s="103"/>
      <c r="I12" s="103"/>
      <c r="J12" s="103"/>
      <c r="P12" s="105"/>
      <c r="Q12" s="106"/>
      <c r="R12" s="147"/>
      <c r="S12" s="157"/>
      <c r="T12" s="156"/>
      <c r="U12" s="157"/>
      <c r="V12" s="147"/>
      <c r="W12" s="157"/>
      <c r="X12" s="156"/>
      <c r="Y12" s="157"/>
      <c r="Z12" s="156"/>
      <c r="AA12" s="106"/>
      <c r="AC12" s="106"/>
      <c r="AE12" s="107"/>
      <c r="AG12" s="108"/>
      <c r="AN12" s="100"/>
      <c r="AO12" s="100"/>
      <c r="AQ12" s="101"/>
      <c r="AR12" s="102"/>
      <c r="AU12" s="101"/>
      <c r="AV12" s="101"/>
    </row>
    <row r="13" spans="4:36" ht="12.75">
      <c r="D13" s="45"/>
      <c r="E13" s="109"/>
      <c r="F13" s="109"/>
      <c r="G13" s="110"/>
      <c r="H13" s="109"/>
      <c r="I13" s="7"/>
      <c r="J13" s="7"/>
      <c r="N13" s="45"/>
      <c r="O13" s="45"/>
      <c r="P13" s="111"/>
      <c r="AG13" s="112" t="str">
        <f>IF(LEFT(A3,9)="Предварит","Время опубликования:","")</f>
        <v>Время опубликования:</v>
      </c>
      <c r="AJ13" s="113"/>
    </row>
  </sheetData>
  <sheetProtection/>
  <mergeCells count="20">
    <mergeCell ref="N4:N5"/>
    <mergeCell ref="A4:A5"/>
    <mergeCell ref="E4:E5"/>
    <mergeCell ref="D4:D5"/>
    <mergeCell ref="B4:B5"/>
    <mergeCell ref="C4:C5"/>
    <mergeCell ref="J4:J5"/>
    <mergeCell ref="F4:F5"/>
    <mergeCell ref="K4:K5"/>
    <mergeCell ref="L4:L5"/>
    <mergeCell ref="AE2:AU2"/>
    <mergeCell ref="A1:AU1"/>
    <mergeCell ref="A3:AT3"/>
    <mergeCell ref="P4:AQ4"/>
    <mergeCell ref="AR4:AT4"/>
    <mergeCell ref="AU4:AU5"/>
    <mergeCell ref="O4:O5"/>
    <mergeCell ref="G4:G5"/>
    <mergeCell ref="H4:H5"/>
    <mergeCell ref="I4:I5"/>
  </mergeCells>
  <printOptions/>
  <pageMargins left="0.61" right="0.64" top="0.54" bottom="1" header="0.5" footer="0.5"/>
  <pageSetup fitToHeight="2" fitToWidth="1" horizontalDpi="600" verticalDpi="600" orientation="landscape" paperSize="9" scale="6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X17"/>
  <sheetViews>
    <sheetView zoomScale="70" zoomScaleNormal="70" workbookViewId="0" topLeftCell="A1">
      <selection activeCell="A6" sqref="A6:AN13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45.140625" style="45" customWidth="1" collapsed="1"/>
    <col min="13" max="13" width="20.00390625" style="45" hidden="1" customWidth="1" outlineLevel="1"/>
    <col min="14" max="14" width="23.28125" style="109" customWidth="1" outlineLevel="1"/>
    <col min="15" max="15" width="17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6.421875" style="45" customWidth="1" collapsed="1"/>
    <col min="19" max="19" width="6.421875" style="82" hidden="1" customWidth="1" outlineLevel="1"/>
    <col min="20" max="20" width="6.421875" style="45" customWidth="1" collapsed="1"/>
    <col min="21" max="21" width="6.421875" style="82" hidden="1" customWidth="1" outlineLevel="1"/>
    <col min="22" max="22" width="6.421875" style="77" customWidth="1" collapsed="1"/>
    <col min="23" max="23" width="6.421875" style="82" customWidth="1" outlineLevel="1"/>
    <col min="24" max="24" width="6.421875" style="45" customWidth="1"/>
    <col min="25" max="25" width="6.421875" style="82" customWidth="1" outlineLevel="1"/>
    <col min="26" max="26" width="6.421875" style="45" customWidth="1"/>
    <col min="27" max="27" width="5.57421875" style="82" hidden="1" customWidth="1" outlineLevel="1"/>
    <col min="28" max="28" width="5.00390625" style="45" hidden="1" customWidth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47"/>
      <c r="W2" s="9"/>
      <c r="Y2" s="9"/>
      <c r="AA2" s="9"/>
      <c r="AC2" s="9"/>
      <c r="AE2" s="187" t="s">
        <v>53</v>
      </c>
      <c r="AF2" s="188"/>
      <c r="AG2" s="188"/>
      <c r="AH2" s="188"/>
      <c r="AI2" s="188"/>
      <c r="AJ2" s="188"/>
      <c r="AK2" s="188"/>
      <c r="AL2" s="188"/>
      <c r="AM2" s="11"/>
      <c r="AN2" s="12"/>
      <c r="AO2" s="13"/>
      <c r="AP2" s="14"/>
      <c r="AQ2" s="15"/>
      <c r="AR2" s="16"/>
      <c r="AS2" s="11"/>
      <c r="AT2" s="14"/>
      <c r="AU2" s="17" t="s">
        <v>57</v>
      </c>
      <c r="AV2" s="18"/>
      <c r="AW2" s="19"/>
    </row>
    <row r="3" spans="1:49" s="2" customFormat="1" ht="64.5" customHeight="1" thickBot="1">
      <c r="A3" s="178" t="s">
        <v>58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59</v>
      </c>
      <c r="U5" s="27"/>
      <c r="V5" s="28" t="s">
        <v>60</v>
      </c>
      <c r="W5" s="27" t="s">
        <v>61</v>
      </c>
      <c r="X5" s="28" t="s">
        <v>62</v>
      </c>
      <c r="Y5" s="118" t="s">
        <v>63</v>
      </c>
      <c r="Z5" s="28" t="s">
        <v>64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0.04861111111111111</v>
      </c>
      <c r="AX5" s="44">
        <v>0.04861111111111111</v>
      </c>
    </row>
    <row r="6" spans="1:49" ht="12.75" customHeight="1">
      <c r="A6" s="119">
        <v>1</v>
      </c>
      <c r="B6" s="120"/>
      <c r="C6" s="48"/>
      <c r="D6" s="49"/>
      <c r="E6" s="121" t="s">
        <v>65</v>
      </c>
      <c r="F6" s="122">
        <v>1993</v>
      </c>
      <c r="G6" s="123" t="s">
        <v>66</v>
      </c>
      <c r="H6" s="55">
        <v>30</v>
      </c>
      <c r="I6" s="55" t="s">
        <v>19</v>
      </c>
      <c r="J6" s="124"/>
      <c r="K6" s="53"/>
      <c r="L6" s="139" t="s">
        <v>73</v>
      </c>
      <c r="M6" s="55"/>
      <c r="N6" s="125" t="s">
        <v>47</v>
      </c>
      <c r="O6" s="127" t="s">
        <v>67</v>
      </c>
      <c r="P6" s="57">
        <v>0.7284722222222223</v>
      </c>
      <c r="Q6" s="128"/>
      <c r="R6" s="129"/>
      <c r="S6" s="130"/>
      <c r="T6" s="131"/>
      <c r="U6" s="130"/>
      <c r="V6" s="148"/>
      <c r="W6" s="130">
        <v>0.004456018518518519</v>
      </c>
      <c r="X6" s="131"/>
      <c r="Y6" s="130"/>
      <c r="Z6" s="131"/>
      <c r="AA6" s="130"/>
      <c r="AB6" s="131"/>
      <c r="AC6" s="130"/>
      <c r="AD6" s="131"/>
      <c r="AE6" s="132">
        <v>0.7511689814814816</v>
      </c>
      <c r="AF6" s="63">
        <v>0.004456018518518519</v>
      </c>
      <c r="AG6" s="64">
        <v>0.018240740740740773</v>
      </c>
      <c r="AH6" s="133"/>
      <c r="AI6" s="64">
        <v>0.018240740740740773</v>
      </c>
      <c r="AJ6" s="66">
        <v>0.018240740740740773</v>
      </c>
      <c r="AK6" s="67">
        <v>0</v>
      </c>
      <c r="AL6" s="68">
        <v>0</v>
      </c>
      <c r="AM6" s="69">
        <v>0</v>
      </c>
      <c r="AN6" s="134">
        <v>1</v>
      </c>
      <c r="AO6" s="71">
        <f>IF(ISNA(VLOOKUP(AN6,'[6]очки'!$A:$B,2,0)),0,IF(AK6&gt;1,0,VLOOKUP(AN6,'[6]очки'!$A:$B,2,0)))</f>
        <v>100</v>
      </c>
      <c r="AP6" s="72">
        <f aca="true" t="shared" si="0" ref="AP6:AP13">IF(AK6=0,AJ6/SMALL($AJ$6:$AJ$13,1),"")</f>
        <v>1</v>
      </c>
      <c r="AQ6" s="135"/>
      <c r="AR6" s="74">
        <f>IF(COUNTIF(AK6:AK6,4)&gt;0,"не фин.",SUM(AO6:AO6))</f>
        <v>100</v>
      </c>
      <c r="AS6" s="75"/>
      <c r="AT6" s="76">
        <f>IF(COUNTIF(AK6:AK6,4)&gt;0,"",LARGE($AR$6:$AR$13,1)/AR6)</f>
        <v>3.24</v>
      </c>
      <c r="AU6" s="119"/>
      <c r="AV6" s="77">
        <v>1</v>
      </c>
      <c r="AW6" s="136"/>
    </row>
    <row r="7" spans="1:49" ht="12.75" customHeight="1">
      <c r="A7" s="119">
        <v>2</v>
      </c>
      <c r="B7" s="120"/>
      <c r="C7" s="48"/>
      <c r="D7" s="49"/>
      <c r="E7" s="121" t="s">
        <v>68</v>
      </c>
      <c r="F7" s="122">
        <v>1994</v>
      </c>
      <c r="G7" s="123" t="s">
        <v>66</v>
      </c>
      <c r="H7" s="55">
        <v>30</v>
      </c>
      <c r="I7" s="55" t="s">
        <v>19</v>
      </c>
      <c r="J7" s="124"/>
      <c r="K7" s="53"/>
      <c r="L7" s="139" t="s">
        <v>73</v>
      </c>
      <c r="M7" s="55"/>
      <c r="N7" s="125" t="s">
        <v>47</v>
      </c>
      <c r="O7" s="127" t="s">
        <v>70</v>
      </c>
      <c r="P7" s="57">
        <v>0.7284722222222223</v>
      </c>
      <c r="Q7" s="128"/>
      <c r="R7" s="129"/>
      <c r="S7" s="130"/>
      <c r="T7" s="131"/>
      <c r="U7" s="130"/>
      <c r="V7" s="148"/>
      <c r="W7" s="130">
        <v>0.003252314814814815</v>
      </c>
      <c r="X7" s="131"/>
      <c r="Y7" s="130"/>
      <c r="Z7" s="131"/>
      <c r="AA7" s="130"/>
      <c r="AB7" s="131"/>
      <c r="AC7" s="130"/>
      <c r="AD7" s="131"/>
      <c r="AE7" s="138">
        <v>0.7507638888888889</v>
      </c>
      <c r="AF7" s="63">
        <v>0.003252314814814815</v>
      </c>
      <c r="AG7" s="64">
        <v>0.019039351851851783</v>
      </c>
      <c r="AH7" s="133"/>
      <c r="AI7" s="64">
        <v>0.019039351851851783</v>
      </c>
      <c r="AJ7" s="66">
        <v>0.019039351851851783</v>
      </c>
      <c r="AK7" s="67">
        <v>0</v>
      </c>
      <c r="AL7" s="68">
        <v>0</v>
      </c>
      <c r="AM7" s="69">
        <v>0.0007986111111110104</v>
      </c>
      <c r="AN7" s="134">
        <v>2</v>
      </c>
      <c r="AO7" s="71">
        <f>IF(ISNA(VLOOKUP(AN7,'[6]очки'!$A:$B,2,0)),0,IF(AK7&gt;1,0,VLOOKUP(AN7,'[6]очки'!$A:$B,2,0)))</f>
        <v>95</v>
      </c>
      <c r="AP7" s="72">
        <f t="shared" si="0"/>
        <v>1.0437817258883193</v>
      </c>
      <c r="AQ7" s="135"/>
      <c r="AR7" s="74">
        <f>IF(COUNTIF(AK7:AK8,4)&gt;0,"не фин.",SUM(AO7:AO8))</f>
        <v>186</v>
      </c>
      <c r="AS7" s="75"/>
      <c r="AT7" s="76">
        <f>IF(COUNTIF(AK7:AK8,4)&gt;0,"",LARGE($AR$6:$AR$13,1)/AR7)</f>
        <v>1.7419354838709677</v>
      </c>
      <c r="AU7" s="119"/>
      <c r="AV7" s="77">
        <v>2</v>
      </c>
      <c r="AW7" s="136"/>
    </row>
    <row r="8" spans="1:49" ht="12.75" customHeight="1">
      <c r="A8" s="119">
        <v>3</v>
      </c>
      <c r="B8" s="120"/>
      <c r="C8" s="48"/>
      <c r="D8" s="49"/>
      <c r="E8" s="121" t="s">
        <v>71</v>
      </c>
      <c r="F8" s="122">
        <v>1995</v>
      </c>
      <c r="G8" s="123" t="s">
        <v>72</v>
      </c>
      <c r="H8" s="55">
        <v>10</v>
      </c>
      <c r="I8" s="55" t="s">
        <v>19</v>
      </c>
      <c r="J8" s="124"/>
      <c r="K8" s="53"/>
      <c r="L8" s="139" t="s">
        <v>73</v>
      </c>
      <c r="M8" s="55"/>
      <c r="N8" s="125" t="s">
        <v>47</v>
      </c>
      <c r="O8" s="127" t="s">
        <v>70</v>
      </c>
      <c r="P8" s="57">
        <v>0.73125</v>
      </c>
      <c r="Q8" s="128"/>
      <c r="R8" s="129"/>
      <c r="S8" s="130"/>
      <c r="T8" s="131"/>
      <c r="U8" s="130"/>
      <c r="V8" s="148"/>
      <c r="W8" s="130"/>
      <c r="X8" s="131"/>
      <c r="Y8" s="130"/>
      <c r="Z8" s="131"/>
      <c r="AA8" s="130"/>
      <c r="AB8" s="131"/>
      <c r="AC8" s="130"/>
      <c r="AD8" s="131"/>
      <c r="AE8" s="138">
        <v>0.7556597222222222</v>
      </c>
      <c r="AF8" s="63">
        <v>0</v>
      </c>
      <c r="AG8" s="64">
        <v>0.024409722222222263</v>
      </c>
      <c r="AH8" s="133"/>
      <c r="AI8" s="64">
        <v>0.024409722222222263</v>
      </c>
      <c r="AJ8" s="66">
        <v>0.024409722222222263</v>
      </c>
      <c r="AK8" s="67">
        <v>0</v>
      </c>
      <c r="AL8" s="68">
        <v>0</v>
      </c>
      <c r="AM8" s="69">
        <v>0.0061689814814814906</v>
      </c>
      <c r="AN8" s="134">
        <v>3</v>
      </c>
      <c r="AO8" s="71">
        <f>IF(ISNA(VLOOKUP(AN8,'[6]очки'!$A:$B,2,0)),0,IF(AK8&gt;1,0,VLOOKUP(AN8,'[6]очки'!$A:$B,2,0)))</f>
        <v>91</v>
      </c>
      <c r="AP8" s="72">
        <f t="shared" si="0"/>
        <v>1.3381979695431472</v>
      </c>
      <c r="AQ8" s="135"/>
      <c r="AR8" s="140">
        <f>IF(COUNTIF(AK7:AK8,4)&gt;0,"не фин.",SUM(AO7:AO8))</f>
        <v>186</v>
      </c>
      <c r="AS8" s="141"/>
      <c r="AT8" s="142">
        <f>IF(COUNTIF(AJ8:AJ11,"не фин.")&gt;0,"",LARGE($AR$6:$AR$13,1)/AR8)</f>
        <v>1.7419354838709677</v>
      </c>
      <c r="AU8" s="119"/>
      <c r="AV8" s="77">
        <v>3</v>
      </c>
      <c r="AW8" s="136"/>
    </row>
    <row r="9" spans="1:49" ht="12.75" customHeight="1">
      <c r="A9" s="119">
        <v>4</v>
      </c>
      <c r="B9" s="120"/>
      <c r="C9" s="48"/>
      <c r="D9" s="49"/>
      <c r="E9" s="121" t="s">
        <v>74</v>
      </c>
      <c r="F9" s="122">
        <v>1990</v>
      </c>
      <c r="G9" s="123" t="s">
        <v>72</v>
      </c>
      <c r="H9" s="55">
        <v>10</v>
      </c>
      <c r="I9" s="55" t="s">
        <v>19</v>
      </c>
      <c r="J9" s="124"/>
      <c r="K9" s="53"/>
      <c r="L9" s="139" t="s">
        <v>75</v>
      </c>
      <c r="M9" s="55"/>
      <c r="N9" s="125" t="s">
        <v>47</v>
      </c>
      <c r="O9" s="127" t="s">
        <v>67</v>
      </c>
      <c r="P9" s="57">
        <v>0.7284722222222223</v>
      </c>
      <c r="Q9" s="128"/>
      <c r="R9" s="129"/>
      <c r="S9" s="130"/>
      <c r="T9" s="131"/>
      <c r="U9" s="130"/>
      <c r="V9" s="148"/>
      <c r="W9" s="130">
        <v>0.004710648148148148</v>
      </c>
      <c r="X9" s="131"/>
      <c r="Y9" s="130"/>
      <c r="Z9" s="131"/>
      <c r="AA9" s="130"/>
      <c r="AB9" s="131"/>
      <c r="AC9" s="130"/>
      <c r="AD9" s="131"/>
      <c r="AE9" s="143">
        <v>0.7590625</v>
      </c>
      <c r="AF9" s="63">
        <v>0.004710648148148148</v>
      </c>
      <c r="AG9" s="64">
        <v>0.025879629629629527</v>
      </c>
      <c r="AH9" s="133"/>
      <c r="AI9" s="64">
        <v>0.025879629629629527</v>
      </c>
      <c r="AJ9" s="66">
        <v>0.025879629629629527</v>
      </c>
      <c r="AK9" s="67">
        <v>0</v>
      </c>
      <c r="AL9" s="68">
        <v>0</v>
      </c>
      <c r="AM9" s="69">
        <v>0.007638888888888754</v>
      </c>
      <c r="AN9" s="134">
        <v>4</v>
      </c>
      <c r="AO9" s="71">
        <f>IF(ISNA(VLOOKUP(AN9,'[6]очки'!$A:$B,2,0)),0,IF(AK9&gt;1,0,VLOOKUP(AN9,'[6]очки'!$A:$B,2,0)))</f>
        <v>87</v>
      </c>
      <c r="AP9" s="72">
        <f t="shared" si="0"/>
        <v>1.4187817258883169</v>
      </c>
      <c r="AQ9" s="135"/>
      <c r="AR9" s="144">
        <f>IF(COUNTIF(AK9:AK12,4)&gt;0,"не фин.",SUM(AO9:AO12))</f>
        <v>324</v>
      </c>
      <c r="AS9" s="145"/>
      <c r="AT9" s="76">
        <f>IF(COUNTIF(AK9:AK12,4)&gt;0,"",LARGE($AR$6:$AR$13,1)/AR9)</f>
        <v>1</v>
      </c>
      <c r="AU9" s="119"/>
      <c r="AV9" s="77">
        <v>4</v>
      </c>
      <c r="AW9" s="136"/>
    </row>
    <row r="10" spans="1:49" ht="12.75" customHeight="1">
      <c r="A10" s="119">
        <v>5</v>
      </c>
      <c r="B10" s="120"/>
      <c r="C10" s="48"/>
      <c r="D10" s="49"/>
      <c r="E10" s="121" t="s">
        <v>76</v>
      </c>
      <c r="F10" s="122">
        <v>1995</v>
      </c>
      <c r="G10" s="123" t="s">
        <v>72</v>
      </c>
      <c r="H10" s="55">
        <v>10</v>
      </c>
      <c r="I10" s="55" t="s">
        <v>19</v>
      </c>
      <c r="J10" s="124"/>
      <c r="K10" s="53"/>
      <c r="L10" s="139" t="s">
        <v>73</v>
      </c>
      <c r="M10" s="55"/>
      <c r="N10" s="125" t="s">
        <v>47</v>
      </c>
      <c r="O10" s="127" t="s">
        <v>70</v>
      </c>
      <c r="P10" s="57">
        <v>0.73125</v>
      </c>
      <c r="Q10" s="128"/>
      <c r="R10" s="129"/>
      <c r="S10" s="130"/>
      <c r="T10" s="131"/>
      <c r="U10" s="130"/>
      <c r="V10" s="148"/>
      <c r="W10" s="130"/>
      <c r="X10" s="131"/>
      <c r="Y10" s="130"/>
      <c r="Z10" s="131"/>
      <c r="AA10" s="130"/>
      <c r="AB10" s="131"/>
      <c r="AC10" s="130"/>
      <c r="AD10" s="131"/>
      <c r="AE10" s="138">
        <v>0.7608217592592593</v>
      </c>
      <c r="AF10" s="63">
        <v>0</v>
      </c>
      <c r="AG10" s="64">
        <v>0.029571759259259367</v>
      </c>
      <c r="AH10" s="133"/>
      <c r="AI10" s="64">
        <v>0.029571759259259367</v>
      </c>
      <c r="AJ10" s="66">
        <v>0.029571759259259367</v>
      </c>
      <c r="AK10" s="67">
        <v>0</v>
      </c>
      <c r="AL10" s="68">
        <v>0</v>
      </c>
      <c r="AM10" s="69">
        <v>0.011331018518518594</v>
      </c>
      <c r="AN10" s="134">
        <v>5</v>
      </c>
      <c r="AO10" s="71">
        <f>IF(ISNA(VLOOKUP(AN10,'[6]очки'!$A:$B,2,0)),0,IF(AK10&gt;1,0,VLOOKUP(AN10,'[6]очки'!$A:$B,2,0)))</f>
        <v>83</v>
      </c>
      <c r="AP10" s="72">
        <f t="shared" si="0"/>
        <v>1.6211928934010182</v>
      </c>
      <c r="AQ10" s="135"/>
      <c r="AR10" s="74">
        <f>IF(COUNTIF(AK9:AK12,4)&gt;0,"не фин.",SUM(AO9:AO12))</f>
        <v>324</v>
      </c>
      <c r="AS10" s="75"/>
      <c r="AT10" s="76">
        <f>IF(COUNTIF(AK9:AK12,4)&gt;0,"",LARGE($AR$6:$AR$13,1)/AR10)</f>
        <v>1</v>
      </c>
      <c r="AU10" s="119"/>
      <c r="AV10" s="77">
        <v>5</v>
      </c>
      <c r="AW10" s="136"/>
    </row>
    <row r="11" spans="1:49" ht="12.75" customHeight="1">
      <c r="A11" s="119">
        <v>6</v>
      </c>
      <c r="B11" s="120"/>
      <c r="C11" s="48"/>
      <c r="D11" s="49"/>
      <c r="E11" s="121" t="s">
        <v>77</v>
      </c>
      <c r="F11" s="122">
        <v>1993</v>
      </c>
      <c r="G11" s="123" t="s">
        <v>66</v>
      </c>
      <c r="H11" s="55">
        <v>30</v>
      </c>
      <c r="I11" s="55" t="s">
        <v>19</v>
      </c>
      <c r="J11" s="124"/>
      <c r="K11" s="53"/>
      <c r="L11" s="139" t="s">
        <v>78</v>
      </c>
      <c r="M11" s="55"/>
      <c r="N11" s="125" t="s">
        <v>47</v>
      </c>
      <c r="O11" s="127" t="s">
        <v>79</v>
      </c>
      <c r="P11" s="57">
        <v>0.7284722222222223</v>
      </c>
      <c r="Q11" s="128"/>
      <c r="R11" s="129"/>
      <c r="S11" s="130"/>
      <c r="T11" s="131"/>
      <c r="U11" s="130"/>
      <c r="V11" s="148"/>
      <c r="W11" s="130"/>
      <c r="X11" s="131"/>
      <c r="Y11" s="130"/>
      <c r="Z11" s="131"/>
      <c r="AA11" s="130"/>
      <c r="AB11" s="131"/>
      <c r="AC11" s="130"/>
      <c r="AD11" s="131"/>
      <c r="AE11" s="138">
        <v>0.7667129629629629</v>
      </c>
      <c r="AF11" s="63">
        <v>0</v>
      </c>
      <c r="AG11" s="64">
        <v>0.038240740740740575</v>
      </c>
      <c r="AH11" s="133"/>
      <c r="AI11" s="64">
        <v>0.038240740740740575</v>
      </c>
      <c r="AJ11" s="66">
        <v>0.038240740740740575</v>
      </c>
      <c r="AK11" s="67">
        <v>0</v>
      </c>
      <c r="AL11" s="68">
        <v>0</v>
      </c>
      <c r="AM11" s="69">
        <v>0.019999999999999803</v>
      </c>
      <c r="AN11" s="134">
        <v>6</v>
      </c>
      <c r="AO11" s="71">
        <f>IF(ISNA(VLOOKUP(AN11,'[6]очки'!$A:$B,2,0)),0,IF(AK11&gt;1,0,VLOOKUP(AN11,'[6]очки'!$A:$B,2,0)))</f>
        <v>79</v>
      </c>
      <c r="AP11" s="72">
        <f t="shared" si="0"/>
        <v>2.0964467005076015</v>
      </c>
      <c r="AQ11" s="135"/>
      <c r="AR11" s="74">
        <f>IF(COUNTIF(AK9:AK12,4)&gt;0,"не фин.",SUM(AO9:AO12))</f>
        <v>324</v>
      </c>
      <c r="AS11" s="75"/>
      <c r="AT11" s="76">
        <f>IF(COUNTIF(AK9:AK12,4)&gt;0,"",LARGE($AR$6:$AR$13,1)/AR11)</f>
        <v>1</v>
      </c>
      <c r="AU11" s="119"/>
      <c r="AV11" s="77">
        <v>6</v>
      </c>
      <c r="AW11" s="136"/>
    </row>
    <row r="12" spans="1:49" ht="12.75" customHeight="1">
      <c r="A12" s="119">
        <v>7</v>
      </c>
      <c r="B12" s="47"/>
      <c r="C12" s="48"/>
      <c r="D12" s="49"/>
      <c r="E12" s="121" t="s">
        <v>80</v>
      </c>
      <c r="F12" s="122">
        <v>1995</v>
      </c>
      <c r="G12" s="123" t="s">
        <v>81</v>
      </c>
      <c r="H12" s="55">
        <v>1</v>
      </c>
      <c r="I12" s="55" t="s">
        <v>19</v>
      </c>
      <c r="J12" s="124"/>
      <c r="K12" s="53"/>
      <c r="L12" s="139" t="s">
        <v>75</v>
      </c>
      <c r="M12" s="55"/>
      <c r="N12" s="125" t="s">
        <v>47</v>
      </c>
      <c r="O12" s="127" t="s">
        <v>67</v>
      </c>
      <c r="P12" s="57">
        <v>0.7229166666666668</v>
      </c>
      <c r="Q12" s="128"/>
      <c r="R12" s="129"/>
      <c r="S12" s="130"/>
      <c r="T12" s="131"/>
      <c r="U12" s="130"/>
      <c r="V12" s="148" t="s">
        <v>49</v>
      </c>
      <c r="W12" s="130"/>
      <c r="X12" s="131"/>
      <c r="Y12" s="130"/>
      <c r="Z12" s="131"/>
      <c r="AA12" s="130"/>
      <c r="AB12" s="131"/>
      <c r="AC12" s="130"/>
      <c r="AD12" s="131"/>
      <c r="AE12" s="132">
        <v>0.7563888888888889</v>
      </c>
      <c r="AF12" s="63">
        <v>0</v>
      </c>
      <c r="AG12" s="64">
        <v>0.033472222222222126</v>
      </c>
      <c r="AH12" s="133"/>
      <c r="AI12" s="64">
        <v>0.033472222222222126</v>
      </c>
      <c r="AJ12" s="66" t="s">
        <v>241</v>
      </c>
      <c r="AK12" s="67">
        <v>1</v>
      </c>
      <c r="AL12" s="68">
        <v>1</v>
      </c>
      <c r="AM12" s="69" t="s">
        <v>242</v>
      </c>
      <c r="AN12" s="134">
        <v>7</v>
      </c>
      <c r="AO12" s="71">
        <f>IF(ISNA(VLOOKUP(AN12,'[6]очки'!$A:$B,2,0)),0,IF(AK12&gt;1,0,VLOOKUP(AN12,'[6]очки'!$A:$B,2,0)))</f>
        <v>75</v>
      </c>
      <c r="AP12" s="72">
        <f t="shared" si="0"/>
      </c>
      <c r="AQ12" s="135"/>
      <c r="AR12" s="140">
        <f>IF(COUNTIF(AK9:AK12,4)&gt;0,"не фин.",SUM(AO9:AO12))</f>
        <v>324</v>
      </c>
      <c r="AS12" s="141"/>
      <c r="AT12" s="142">
        <f>IF(COUNTIF(AJ12:AJ13,"не фин.")&gt;0,"",LARGE($AR$6:$AR$13,1)/AR12)</f>
        <v>1</v>
      </c>
      <c r="AU12" s="119"/>
      <c r="AV12" s="77">
        <v>7</v>
      </c>
      <c r="AW12" s="136"/>
    </row>
    <row r="13" spans="1:49" ht="12.75" customHeight="1">
      <c r="A13" s="119">
        <v>8</v>
      </c>
      <c r="B13" s="47"/>
      <c r="C13" s="48"/>
      <c r="D13" s="49"/>
      <c r="E13" s="121" t="s">
        <v>82</v>
      </c>
      <c r="F13" s="122">
        <v>1993</v>
      </c>
      <c r="G13" s="123" t="s">
        <v>72</v>
      </c>
      <c r="H13" s="55">
        <v>10</v>
      </c>
      <c r="I13" s="55" t="s">
        <v>19</v>
      </c>
      <c r="J13" s="124"/>
      <c r="K13" s="53"/>
      <c r="L13" s="139" t="s">
        <v>78</v>
      </c>
      <c r="M13" s="55"/>
      <c r="N13" s="125" t="s">
        <v>47</v>
      </c>
      <c r="O13" s="127" t="s">
        <v>79</v>
      </c>
      <c r="P13" s="57">
        <v>0.73125</v>
      </c>
      <c r="Q13" s="128"/>
      <c r="R13" s="129"/>
      <c r="S13" s="130"/>
      <c r="T13" s="131"/>
      <c r="U13" s="130"/>
      <c r="V13" s="148" t="s">
        <v>49</v>
      </c>
      <c r="W13" s="130"/>
      <c r="X13" s="131"/>
      <c r="Y13" s="130"/>
      <c r="Z13" s="131"/>
      <c r="AA13" s="130"/>
      <c r="AB13" s="131"/>
      <c r="AC13" s="130"/>
      <c r="AD13" s="131"/>
      <c r="AE13" s="132">
        <v>0.767013888888889</v>
      </c>
      <c r="AF13" s="63">
        <v>0</v>
      </c>
      <c r="AG13" s="64">
        <v>0.03576388888888904</v>
      </c>
      <c r="AH13" s="133"/>
      <c r="AI13" s="64">
        <v>0.03576388888888904</v>
      </c>
      <c r="AJ13" s="66" t="s">
        <v>241</v>
      </c>
      <c r="AK13" s="67">
        <v>1</v>
      </c>
      <c r="AL13" s="68">
        <v>1</v>
      </c>
      <c r="AM13" s="69" t="s">
        <v>242</v>
      </c>
      <c r="AN13" s="134">
        <v>8</v>
      </c>
      <c r="AO13" s="71">
        <f>IF(ISNA(VLOOKUP(AN13,'[6]очки'!$A:$B,2,0)),0,IF(AK13&gt;1,0,VLOOKUP(AN13,'[6]очки'!$A:$B,2,0)))</f>
        <v>72</v>
      </c>
      <c r="AP13" s="72">
        <f t="shared" si="0"/>
      </c>
      <c r="AQ13" s="135"/>
      <c r="AR13" s="74">
        <f>IF(COUNTIF(AK13:AK13,4)&gt;0,"не фин.",SUM(AO13:AO13))</f>
        <v>72</v>
      </c>
      <c r="AS13" s="75"/>
      <c r="AT13" s="76">
        <f>IF(COUNTIF(AK13:AK13,4)&gt;0,"",LARGE($AR$6:$AR$13,1)/AR13)</f>
        <v>4.5</v>
      </c>
      <c r="AU13" s="119"/>
      <c r="AV13" s="77">
        <v>8</v>
      </c>
      <c r="AW13" s="136"/>
    </row>
    <row r="14" spans="4:40" ht="14.25" hidden="1" outlineLevel="1">
      <c r="D14" s="78"/>
      <c r="E14" s="45"/>
      <c r="F14" s="79"/>
      <c r="G14" s="80" t="s">
        <v>50</v>
      </c>
      <c r="H14" s="81">
        <v>0</v>
      </c>
      <c r="I14" s="45"/>
      <c r="J14" s="81"/>
      <c r="N14" s="78"/>
      <c r="O14" s="78"/>
      <c r="AF14" s="83"/>
      <c r="AN14" s="86">
        <v>1</v>
      </c>
    </row>
    <row r="15" spans="1:47" s="83" customFormat="1" ht="79.5" customHeight="1" outlineLevel="1">
      <c r="A15" s="83" t="s">
        <v>51</v>
      </c>
      <c r="C15" s="89"/>
      <c r="D15" s="90"/>
      <c r="E15" s="90"/>
      <c r="F15" s="90"/>
      <c r="G15" s="91"/>
      <c r="H15" s="90"/>
      <c r="I15" s="92"/>
      <c r="J15" s="92"/>
      <c r="K15" s="89"/>
      <c r="L15" s="89"/>
      <c r="M15" s="89"/>
      <c r="N15" s="90"/>
      <c r="O15" s="90"/>
      <c r="P15" s="93"/>
      <c r="Q15" s="94"/>
      <c r="R15" s="95"/>
      <c r="S15" s="94"/>
      <c r="T15" s="93"/>
      <c r="U15" s="94"/>
      <c r="V15" s="149"/>
      <c r="W15" s="94"/>
      <c r="X15" s="93"/>
      <c r="Y15" s="94"/>
      <c r="Z15" s="93"/>
      <c r="AA15" s="94"/>
      <c r="AB15" s="93"/>
      <c r="AC15" s="94"/>
      <c r="AD15" s="93"/>
      <c r="AE15" s="96"/>
      <c r="AG15" s="97"/>
      <c r="AH15" s="93"/>
      <c r="AI15" s="93"/>
      <c r="AJ15" s="98"/>
      <c r="AK15" s="99"/>
      <c r="AN15" s="100"/>
      <c r="AO15" s="100"/>
      <c r="AQ15" s="101"/>
      <c r="AR15" s="102"/>
      <c r="AU15" s="101"/>
    </row>
    <row r="16" spans="1:48" s="83" customFormat="1" ht="30" customHeight="1">
      <c r="A16" s="83" t="s">
        <v>90</v>
      </c>
      <c r="E16" s="103"/>
      <c r="F16" s="103"/>
      <c r="G16" s="104"/>
      <c r="H16" s="103"/>
      <c r="I16" s="103"/>
      <c r="J16" s="103"/>
      <c r="P16" s="105"/>
      <c r="Q16" s="106"/>
      <c r="R16" s="10"/>
      <c r="S16" s="106"/>
      <c r="U16" s="106"/>
      <c r="V16" s="147"/>
      <c r="W16" s="106"/>
      <c r="Y16" s="106"/>
      <c r="AA16" s="106"/>
      <c r="AC16" s="106"/>
      <c r="AE16" s="107"/>
      <c r="AG16" s="108"/>
      <c r="AN16" s="100"/>
      <c r="AO16" s="100"/>
      <c r="AQ16" s="101"/>
      <c r="AR16" s="102"/>
      <c r="AU16" s="101"/>
      <c r="AV16" s="101"/>
    </row>
    <row r="17" spans="4:36" ht="12.75">
      <c r="D17" s="45"/>
      <c r="E17" s="109"/>
      <c r="F17" s="109"/>
      <c r="G17" s="110"/>
      <c r="H17" s="109"/>
      <c r="I17" s="7"/>
      <c r="J17" s="7"/>
      <c r="N17" s="45"/>
      <c r="O17" s="45"/>
      <c r="P17" s="111"/>
      <c r="AG17" s="112" t="str">
        <f>IF(LEFT(A3,9)="Предварит","Время опубликования:","")</f>
        <v>Время опубликования:</v>
      </c>
      <c r="AJ17" s="113"/>
    </row>
  </sheetData>
  <sheetProtection/>
  <mergeCells count="20">
    <mergeCell ref="P4:AQ4"/>
    <mergeCell ref="AR4:AT4"/>
    <mergeCell ref="AU4:AU5"/>
    <mergeCell ref="A1:AU1"/>
    <mergeCell ref="A3:AT3"/>
    <mergeCell ref="F4:F5"/>
    <mergeCell ref="G4:G5"/>
    <mergeCell ref="H4:H5"/>
    <mergeCell ref="I4:I5"/>
    <mergeCell ref="K4:K5"/>
    <mergeCell ref="AE2:AL2"/>
    <mergeCell ref="C4:C5"/>
    <mergeCell ref="E4:E5"/>
    <mergeCell ref="A4:A5"/>
    <mergeCell ref="B4:B5"/>
    <mergeCell ref="L4:L5"/>
    <mergeCell ref="N4:N5"/>
    <mergeCell ref="O4:O5"/>
    <mergeCell ref="D4:D5"/>
    <mergeCell ref="J4:J5"/>
  </mergeCells>
  <printOptions/>
  <pageMargins left="0.6299212598425197" right="0.4330708661417323" top="0.4724409448818898" bottom="0.31496062992125984" header="0.5118110236220472" footer="0.2755905511811024"/>
  <pageSetup fitToHeight="3" fitToWidth="1" horizontalDpi="600" verticalDpi="600" orientation="landscape" paperSize="9" scale="6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X14"/>
  <sheetViews>
    <sheetView tabSelected="1" zoomScale="75" zoomScaleNormal="75" workbookViewId="0" topLeftCell="A1">
      <selection activeCell="L12" sqref="L12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45.28125" style="45" customWidth="1" collapsed="1"/>
    <col min="13" max="13" width="20.00390625" style="45" hidden="1" customWidth="1" outlineLevel="1"/>
    <col min="14" max="14" width="23.28125" style="109" customWidth="1" outlineLevel="1"/>
    <col min="15" max="15" width="17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6.421875" style="45" customWidth="1" collapsed="1"/>
    <col min="19" max="19" width="6.421875" style="82" hidden="1" customWidth="1" outlineLevel="1"/>
    <col min="20" max="20" width="6.421875" style="45" customWidth="1" collapsed="1"/>
    <col min="21" max="21" width="6.421875" style="82" hidden="1" customWidth="1" outlineLevel="1"/>
    <col min="22" max="22" width="6.421875" style="77" customWidth="1" collapsed="1"/>
    <col min="23" max="23" width="6.421875" style="82" customWidth="1" outlineLevel="1"/>
    <col min="24" max="24" width="6.421875" style="77" customWidth="1"/>
    <col min="25" max="25" width="6.421875" style="154" customWidth="1" outlineLevel="1"/>
    <col min="26" max="26" width="6.421875" style="77" customWidth="1"/>
    <col min="27" max="27" width="5.57421875" style="82" hidden="1" customWidth="1" outlineLevel="1"/>
    <col min="28" max="28" width="5.00390625" style="45" hidden="1" customWidth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47"/>
      <c r="W2" s="9"/>
      <c r="X2" s="117"/>
      <c r="Y2" s="151"/>
      <c r="Z2" s="117"/>
      <c r="AA2" s="9"/>
      <c r="AC2" s="9"/>
      <c r="AE2" s="209" t="s">
        <v>91</v>
      </c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15"/>
      <c r="AR2" s="16"/>
      <c r="AS2" s="11"/>
      <c r="AT2" s="14"/>
      <c r="AU2" s="17"/>
      <c r="AV2" s="18"/>
      <c r="AW2" s="19"/>
    </row>
    <row r="3" spans="1:49" s="2" customFormat="1" ht="60" customHeight="1" thickBot="1">
      <c r="A3" s="178" t="s">
        <v>84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59</v>
      </c>
      <c r="U5" s="27"/>
      <c r="V5" s="28" t="s">
        <v>60</v>
      </c>
      <c r="W5" s="27" t="s">
        <v>61</v>
      </c>
      <c r="X5" s="28" t="s">
        <v>62</v>
      </c>
      <c r="Y5" s="118" t="s">
        <v>63</v>
      </c>
      <c r="Z5" s="28" t="s">
        <v>64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0.04861111111111111</v>
      </c>
      <c r="AX5" s="44">
        <v>0.04861111111111111</v>
      </c>
    </row>
    <row r="6" spans="1:48" ht="12.75" customHeight="1">
      <c r="A6" s="46">
        <v>1</v>
      </c>
      <c r="B6" s="120"/>
      <c r="C6" s="48"/>
      <c r="D6" s="49"/>
      <c r="E6" s="121" t="s">
        <v>85</v>
      </c>
      <c r="F6" s="122">
        <v>1993</v>
      </c>
      <c r="G6" s="123" t="s">
        <v>66</v>
      </c>
      <c r="H6" s="55">
        <v>30</v>
      </c>
      <c r="I6" s="55" t="s">
        <v>20</v>
      </c>
      <c r="J6" s="124"/>
      <c r="K6" s="53"/>
      <c r="L6" s="139" t="s">
        <v>73</v>
      </c>
      <c r="M6" s="55"/>
      <c r="N6" s="125" t="s">
        <v>47</v>
      </c>
      <c r="O6" s="127" t="s">
        <v>70</v>
      </c>
      <c r="P6" s="57">
        <v>0.7256944444444445</v>
      </c>
      <c r="Q6" s="58"/>
      <c r="R6" s="59"/>
      <c r="S6" s="60"/>
      <c r="T6" s="61"/>
      <c r="U6" s="60"/>
      <c r="V6" s="150"/>
      <c r="W6" s="158">
        <v>0.005324074074074075</v>
      </c>
      <c r="X6" s="150"/>
      <c r="Y6" s="152"/>
      <c r="Z6" s="150"/>
      <c r="AA6" s="60"/>
      <c r="AB6" s="61"/>
      <c r="AC6" s="60"/>
      <c r="AD6" s="61"/>
      <c r="AE6" s="62">
        <v>0.7569212962962962</v>
      </c>
      <c r="AF6" s="63">
        <v>0.005324074074074075</v>
      </c>
      <c r="AG6" s="64">
        <v>0.025902777777777625</v>
      </c>
      <c r="AH6" s="65"/>
      <c r="AI6" s="64">
        <v>0.025902777777777625</v>
      </c>
      <c r="AJ6" s="66">
        <v>0.025902777777777625</v>
      </c>
      <c r="AK6" s="67">
        <v>0</v>
      </c>
      <c r="AL6" s="68">
        <v>0</v>
      </c>
      <c r="AM6" s="69">
        <v>0</v>
      </c>
      <c r="AN6" s="70">
        <v>1</v>
      </c>
      <c r="AO6" s="71">
        <f>IF(ISNA(VLOOKUP(AN6,'[6]очки'!$A:$B,2,0)),0,IF(AK6&gt;1,0,VLOOKUP(AN6,'[6]очки'!$A:$B,2,0)))</f>
        <v>100</v>
      </c>
      <c r="AP6" s="72">
        <f>IF(AK6=0,AJ6/SMALL($AJ$6:$AJ$10,1),"")</f>
        <v>1</v>
      </c>
      <c r="AQ6" s="73"/>
      <c r="AR6" s="74">
        <f>IF(COUNTIF(AK6:AK8,4)&gt;0,"не фин.",SUM(AO6:AO8))</f>
        <v>286</v>
      </c>
      <c r="AS6" s="75"/>
      <c r="AT6" s="76">
        <f>IF(COUNTIF(AK6:AK8,4)&gt;0,"",LARGE($AR$6:$AR$10,1)/AR6)</f>
        <v>1</v>
      </c>
      <c r="AU6" s="46"/>
      <c r="AV6" s="77">
        <v>1</v>
      </c>
    </row>
    <row r="7" spans="1:49" ht="12.75" customHeight="1">
      <c r="A7" s="119">
        <v>2</v>
      </c>
      <c r="B7" s="47"/>
      <c r="C7" s="48"/>
      <c r="D7" s="49"/>
      <c r="E7" s="121" t="s">
        <v>86</v>
      </c>
      <c r="F7" s="122">
        <v>1995</v>
      </c>
      <c r="G7" s="123" t="s">
        <v>72</v>
      </c>
      <c r="H7" s="55">
        <v>10</v>
      </c>
      <c r="I7" s="55" t="s">
        <v>20</v>
      </c>
      <c r="J7" s="124"/>
      <c r="K7" s="53"/>
      <c r="L7" s="139" t="s">
        <v>73</v>
      </c>
      <c r="M7" s="55"/>
      <c r="N7" s="125" t="s">
        <v>47</v>
      </c>
      <c r="O7" s="127" t="s">
        <v>70</v>
      </c>
      <c r="P7" s="57">
        <v>0.7256944444444445</v>
      </c>
      <c r="Q7" s="128"/>
      <c r="R7" s="129"/>
      <c r="S7" s="130"/>
      <c r="T7" s="131"/>
      <c r="U7" s="130"/>
      <c r="V7" s="148"/>
      <c r="W7" s="159">
        <v>0.0015046296296296294</v>
      </c>
      <c r="X7" s="148"/>
      <c r="Y7" s="153"/>
      <c r="Z7" s="148"/>
      <c r="AA7" s="130"/>
      <c r="AB7" s="131"/>
      <c r="AC7" s="130"/>
      <c r="AD7" s="131"/>
      <c r="AE7" s="138">
        <v>0.7569328703703704</v>
      </c>
      <c r="AF7" s="63">
        <v>0.0015046296296296294</v>
      </c>
      <c r="AG7" s="64">
        <v>0.02973379629629622</v>
      </c>
      <c r="AH7" s="133"/>
      <c r="AI7" s="64">
        <v>0.02973379629629622</v>
      </c>
      <c r="AJ7" s="66">
        <v>0.02973379629629622</v>
      </c>
      <c r="AK7" s="67">
        <v>0</v>
      </c>
      <c r="AL7" s="68">
        <v>0</v>
      </c>
      <c r="AM7" s="69">
        <v>0.0038310185185185947</v>
      </c>
      <c r="AN7" s="134">
        <v>2</v>
      </c>
      <c r="AO7" s="71">
        <f>IF(ISNA(VLOOKUP(AN7,'[6]очки'!$A:$B,2,0)),0,IF(AK7&gt;1,0,VLOOKUP(AN7,'[6]очки'!$A:$B,2,0)))</f>
        <v>95</v>
      </c>
      <c r="AP7" s="72">
        <f>IF(AK7=0,AJ7/SMALL($AJ$6:$AJ$10,1),"")</f>
        <v>1.147899910634499</v>
      </c>
      <c r="AQ7" s="135"/>
      <c r="AR7" s="74">
        <f>IF(COUNTIF(AK6:AK8,4)&gt;0,"не фин.",SUM(AO6:AO8))</f>
        <v>286</v>
      </c>
      <c r="AS7" s="75"/>
      <c r="AT7" s="76">
        <f>IF(COUNTIF(AK6:AK8,4)&gt;0,"",LARGE($AR$6:$AR$10,1)/AR7)</f>
        <v>1</v>
      </c>
      <c r="AU7" s="119"/>
      <c r="AV7" s="77">
        <v>2</v>
      </c>
      <c r="AW7" s="136"/>
    </row>
    <row r="8" spans="1:49" ht="12.75" customHeight="1">
      <c r="A8" s="119">
        <v>3</v>
      </c>
      <c r="B8" s="47"/>
      <c r="C8" s="48"/>
      <c r="D8" s="49"/>
      <c r="E8" s="121" t="s">
        <v>87</v>
      </c>
      <c r="F8" s="122">
        <v>1995</v>
      </c>
      <c r="G8" s="123" t="s">
        <v>66</v>
      </c>
      <c r="H8" s="55">
        <v>30</v>
      </c>
      <c r="I8" s="55" t="s">
        <v>20</v>
      </c>
      <c r="J8" s="124"/>
      <c r="K8" s="53"/>
      <c r="L8" s="139" t="s">
        <v>73</v>
      </c>
      <c r="M8" s="55"/>
      <c r="N8" s="125" t="s">
        <v>47</v>
      </c>
      <c r="O8" s="127" t="s">
        <v>70</v>
      </c>
      <c r="P8" s="57">
        <v>0.7256944444444445</v>
      </c>
      <c r="Q8" s="128"/>
      <c r="R8" s="129"/>
      <c r="S8" s="130"/>
      <c r="T8" s="131"/>
      <c r="U8" s="130"/>
      <c r="V8" s="148"/>
      <c r="W8" s="159">
        <v>0.005451388888888888</v>
      </c>
      <c r="X8" s="148"/>
      <c r="Y8" s="153"/>
      <c r="Z8" s="148"/>
      <c r="AA8" s="130"/>
      <c r="AB8" s="131"/>
      <c r="AC8" s="130"/>
      <c r="AD8" s="131"/>
      <c r="AE8" s="138">
        <v>0.7620023148148148</v>
      </c>
      <c r="AF8" s="63">
        <v>0.005451388888888888</v>
      </c>
      <c r="AG8" s="64">
        <v>0.030856481481481422</v>
      </c>
      <c r="AH8" s="133"/>
      <c r="AI8" s="64">
        <v>0.030856481481481422</v>
      </c>
      <c r="AJ8" s="66">
        <v>0.030856481481481422</v>
      </c>
      <c r="AK8" s="67">
        <v>0</v>
      </c>
      <c r="AL8" s="68">
        <v>0</v>
      </c>
      <c r="AM8" s="69">
        <v>0.004953703703703797</v>
      </c>
      <c r="AN8" s="134">
        <v>3</v>
      </c>
      <c r="AO8" s="71">
        <f>IF(ISNA(VLOOKUP(AN8,'[6]очки'!$A:$B,2,0)),0,IF(AK8&gt;1,0,VLOOKUP(AN8,'[6]очки'!$A:$B,2,0)))</f>
        <v>91</v>
      </c>
      <c r="AP8" s="72">
        <f>IF(AK8=0,AJ8/SMALL($AJ$6:$AJ$10,1),"")</f>
        <v>1.1912421805183246</v>
      </c>
      <c r="AQ8" s="135"/>
      <c r="AR8" s="140">
        <f>IF(COUNTIF(AK6:AK8,4)&gt;0,"не фин.",SUM(AO6:AO8))</f>
        <v>286</v>
      </c>
      <c r="AS8" s="141"/>
      <c r="AT8" s="142">
        <f>IF(COUNTIF(AJ8:AJ10,"не фин.")&gt;0,"",LARGE($AR$6:$AR$10,1)/AR8)</f>
        <v>1</v>
      </c>
      <c r="AU8" s="119"/>
      <c r="AV8" s="77">
        <v>3</v>
      </c>
      <c r="AW8" s="136"/>
    </row>
    <row r="9" spans="1:49" ht="13.5" customHeight="1">
      <c r="A9" s="119">
        <v>4</v>
      </c>
      <c r="B9" s="120"/>
      <c r="C9" s="48"/>
      <c r="D9" s="49"/>
      <c r="E9" s="121" t="s">
        <v>88</v>
      </c>
      <c r="F9" s="122">
        <v>1993</v>
      </c>
      <c r="G9" s="123" t="s">
        <v>72</v>
      </c>
      <c r="H9" s="55">
        <v>10</v>
      </c>
      <c r="I9" s="55" t="s">
        <v>20</v>
      </c>
      <c r="J9" s="124"/>
      <c r="K9" s="53"/>
      <c r="L9" s="139" t="s">
        <v>78</v>
      </c>
      <c r="M9" s="55"/>
      <c r="N9" s="125" t="s">
        <v>47</v>
      </c>
      <c r="O9" s="127" t="s">
        <v>79</v>
      </c>
      <c r="P9" s="57">
        <v>0.7256944444444445</v>
      </c>
      <c r="Q9" s="128"/>
      <c r="R9" s="129"/>
      <c r="S9" s="130"/>
      <c r="T9" s="131"/>
      <c r="U9" s="130"/>
      <c r="V9" s="148" t="s">
        <v>49</v>
      </c>
      <c r="W9" s="130"/>
      <c r="X9" s="148"/>
      <c r="Y9" s="153"/>
      <c r="Z9" s="148"/>
      <c r="AA9" s="130"/>
      <c r="AB9" s="131"/>
      <c r="AC9" s="130"/>
      <c r="AD9" s="131"/>
      <c r="AE9" s="138">
        <v>0.7633217592592593</v>
      </c>
      <c r="AF9" s="63">
        <v>0</v>
      </c>
      <c r="AG9" s="64">
        <v>0.03762731481481474</v>
      </c>
      <c r="AH9" s="133"/>
      <c r="AI9" s="64">
        <v>0.03762731481481474</v>
      </c>
      <c r="AJ9" s="66" t="s">
        <v>241</v>
      </c>
      <c r="AK9" s="67">
        <v>1</v>
      </c>
      <c r="AL9" s="68">
        <v>1</v>
      </c>
      <c r="AM9" s="69" t="s">
        <v>242</v>
      </c>
      <c r="AN9" s="134">
        <v>4</v>
      </c>
      <c r="AO9" s="71">
        <f>IF(ISNA(VLOOKUP(AN9,'[6]очки'!$A:$B,2,0)),0,IF(AK9&gt;1,0,VLOOKUP(AN9,'[6]очки'!$A:$B,2,0)))</f>
        <v>87</v>
      </c>
      <c r="AP9" s="72">
        <f>IF(AK9=0,AJ9/SMALL($AJ$6:$AJ$10,1),"")</f>
      </c>
      <c r="AQ9" s="135"/>
      <c r="AR9" s="144">
        <f>IF(COUNTIF(AK9:AK10,4)&gt;0,"не фин.",SUM(AO9:AO10))</f>
        <v>170</v>
      </c>
      <c r="AS9" s="145"/>
      <c r="AT9" s="76">
        <f>IF(COUNTIF(AK9:AK10,4)&gt;0,"",LARGE($AR$6:$AR$10,1)/AR9)</f>
        <v>1.6823529411764706</v>
      </c>
      <c r="AU9" s="119"/>
      <c r="AV9" s="77">
        <v>4</v>
      </c>
      <c r="AW9" s="146"/>
    </row>
    <row r="10" spans="1:49" ht="12.75" customHeight="1">
      <c r="A10" s="119">
        <v>5</v>
      </c>
      <c r="B10" s="47"/>
      <c r="C10" s="48"/>
      <c r="D10" s="49"/>
      <c r="E10" s="121" t="s">
        <v>89</v>
      </c>
      <c r="F10" s="122">
        <v>1993</v>
      </c>
      <c r="G10" s="123" t="s">
        <v>72</v>
      </c>
      <c r="H10" s="55">
        <v>10</v>
      </c>
      <c r="I10" s="55" t="s">
        <v>20</v>
      </c>
      <c r="J10" s="124"/>
      <c r="K10" s="53"/>
      <c r="L10" s="139" t="s">
        <v>73</v>
      </c>
      <c r="M10" s="55"/>
      <c r="N10" s="125" t="s">
        <v>47</v>
      </c>
      <c r="O10" s="127" t="s">
        <v>70</v>
      </c>
      <c r="P10" s="57">
        <v>0.7229166666666668</v>
      </c>
      <c r="Q10" s="128"/>
      <c r="R10" s="129"/>
      <c r="S10" s="130"/>
      <c r="T10" s="131"/>
      <c r="U10" s="130"/>
      <c r="V10" s="148"/>
      <c r="W10" s="130"/>
      <c r="X10" s="148" t="s">
        <v>49</v>
      </c>
      <c r="Y10" s="153" t="s">
        <v>49</v>
      </c>
      <c r="Z10" s="148" t="s">
        <v>49</v>
      </c>
      <c r="AA10" s="130"/>
      <c r="AB10" s="131"/>
      <c r="AC10" s="130"/>
      <c r="AD10" s="131"/>
      <c r="AE10" s="138">
        <v>0.7511689814814816</v>
      </c>
      <c r="AF10" s="63">
        <v>0</v>
      </c>
      <c r="AG10" s="64">
        <v>0.028252314814814827</v>
      </c>
      <c r="AH10" s="133"/>
      <c r="AI10" s="64">
        <v>0.028252314814814827</v>
      </c>
      <c r="AJ10" s="66" t="s">
        <v>241</v>
      </c>
      <c r="AK10" s="67">
        <v>1</v>
      </c>
      <c r="AL10" s="68">
        <v>3</v>
      </c>
      <c r="AM10" s="69" t="s">
        <v>242</v>
      </c>
      <c r="AN10" s="134">
        <v>5</v>
      </c>
      <c r="AO10" s="71">
        <f>IF(ISNA(VLOOKUP(AN10,'[6]очки'!$A:$B,2,0)),0,IF(AK10&gt;1,0,VLOOKUP(AN10,'[6]очки'!$A:$B,2,0)))</f>
        <v>83</v>
      </c>
      <c r="AP10" s="72">
        <f>IF(AK10=0,AJ10/SMALL($AJ$6:$AJ$10,1),"")</f>
      </c>
      <c r="AQ10" s="135"/>
      <c r="AR10" s="74">
        <f>IF(COUNTIF(AK9:AK10,4)&gt;0,"не фин.",SUM(AO9:AO10))</f>
        <v>170</v>
      </c>
      <c r="AS10" s="75"/>
      <c r="AT10" s="76">
        <f>IF(COUNTIF(AK9:AK10,4)&gt;0,"",LARGE($AR$6:$AR$10,1)/AR10)</f>
        <v>1.6823529411764706</v>
      </c>
      <c r="AU10" s="119"/>
      <c r="AV10" s="77">
        <v>5</v>
      </c>
      <c r="AW10" s="136"/>
    </row>
    <row r="11" spans="4:40" ht="14.25" hidden="1" outlineLevel="1">
      <c r="D11" s="78"/>
      <c r="E11" s="45"/>
      <c r="F11" s="79"/>
      <c r="G11" s="80" t="s">
        <v>50</v>
      </c>
      <c r="H11" s="81">
        <v>0</v>
      </c>
      <c r="I11" s="45"/>
      <c r="J11" s="81"/>
      <c r="N11" s="78"/>
      <c r="O11" s="78"/>
      <c r="AF11" s="83"/>
      <c r="AN11" s="86">
        <v>1</v>
      </c>
    </row>
    <row r="12" spans="1:47" s="83" customFormat="1" ht="68.25" customHeight="1" outlineLevel="1">
      <c r="A12" s="83" t="s">
        <v>51</v>
      </c>
      <c r="C12" s="89"/>
      <c r="D12" s="90"/>
      <c r="E12" s="90"/>
      <c r="F12" s="90"/>
      <c r="G12" s="91"/>
      <c r="H12" s="90"/>
      <c r="I12" s="92"/>
      <c r="J12" s="92"/>
      <c r="K12" s="89"/>
      <c r="L12" s="89"/>
      <c r="M12" s="89"/>
      <c r="N12" s="90"/>
      <c r="O12" s="90"/>
      <c r="P12" s="93"/>
      <c r="Q12" s="94"/>
      <c r="R12" s="95"/>
      <c r="S12" s="94"/>
      <c r="T12" s="93"/>
      <c r="U12" s="94"/>
      <c r="V12" s="149"/>
      <c r="W12" s="94"/>
      <c r="X12" s="155"/>
      <c r="Y12" s="98"/>
      <c r="Z12" s="155"/>
      <c r="AA12" s="94"/>
      <c r="AB12" s="93"/>
      <c r="AC12" s="94"/>
      <c r="AD12" s="93"/>
      <c r="AE12" s="96"/>
      <c r="AG12" s="97"/>
      <c r="AH12" s="93"/>
      <c r="AI12" s="93"/>
      <c r="AJ12" s="98"/>
      <c r="AK12" s="99"/>
      <c r="AN12" s="100"/>
      <c r="AO12" s="100"/>
      <c r="AQ12" s="101"/>
      <c r="AR12" s="102"/>
      <c r="AU12" s="101"/>
    </row>
    <row r="13" spans="1:48" s="83" customFormat="1" ht="28.5" customHeight="1">
      <c r="A13" s="83" t="s">
        <v>83</v>
      </c>
      <c r="E13" s="103"/>
      <c r="F13" s="103"/>
      <c r="G13" s="104"/>
      <c r="H13" s="103"/>
      <c r="I13" s="103"/>
      <c r="J13" s="103"/>
      <c r="P13" s="105"/>
      <c r="Q13" s="106"/>
      <c r="R13" s="10"/>
      <c r="S13" s="106"/>
      <c r="U13" s="106"/>
      <c r="V13" s="147"/>
      <c r="W13" s="106"/>
      <c r="X13" s="156"/>
      <c r="Y13" s="157"/>
      <c r="Z13" s="156"/>
      <c r="AA13" s="106"/>
      <c r="AC13" s="106"/>
      <c r="AE13" s="107"/>
      <c r="AG13" s="108"/>
      <c r="AN13" s="100"/>
      <c r="AO13" s="100"/>
      <c r="AQ13" s="101"/>
      <c r="AR13" s="102"/>
      <c r="AU13" s="101"/>
      <c r="AV13" s="101"/>
    </row>
    <row r="14" spans="4:36" ht="12.75">
      <c r="D14" s="45"/>
      <c r="E14" s="109"/>
      <c r="F14" s="109"/>
      <c r="G14" s="110"/>
      <c r="H14" s="109"/>
      <c r="I14" s="7"/>
      <c r="J14" s="7"/>
      <c r="N14" s="45"/>
      <c r="O14" s="45"/>
      <c r="P14" s="111"/>
      <c r="AG14" s="112" t="str">
        <f>IF(LEFT(A3,9)="Предварит","Время опубликования:","")</f>
        <v>Время опубликования:</v>
      </c>
      <c r="AJ14" s="113"/>
    </row>
  </sheetData>
  <sheetProtection/>
  <mergeCells count="20">
    <mergeCell ref="A1:AU1"/>
    <mergeCell ref="A3:AT3"/>
    <mergeCell ref="AR4:AT4"/>
    <mergeCell ref="AU4:AU5"/>
    <mergeCell ref="A4:A5"/>
    <mergeCell ref="E4:E5"/>
    <mergeCell ref="D4:D5"/>
    <mergeCell ref="B4:B5"/>
    <mergeCell ref="C4:C5"/>
    <mergeCell ref="F4:F5"/>
    <mergeCell ref="AE2:AP2"/>
    <mergeCell ref="J4:J5"/>
    <mergeCell ref="O4:O5"/>
    <mergeCell ref="G4:G5"/>
    <mergeCell ref="H4:H5"/>
    <mergeCell ref="I4:I5"/>
    <mergeCell ref="K4:K5"/>
    <mergeCell ref="L4:L5"/>
    <mergeCell ref="N4:N5"/>
    <mergeCell ref="P4:AQ4"/>
  </mergeCells>
  <printOptions/>
  <pageMargins left="0.61" right="0.64" top="0.54" bottom="1" header="0.5" footer="0.5"/>
  <pageSetup fitToHeight="2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X36"/>
  <sheetViews>
    <sheetView zoomScale="70" zoomScaleNormal="70" workbookViewId="0" topLeftCell="A4">
      <selection activeCell="AN11" sqref="AN11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27.421875" style="45" hidden="1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5.7109375" style="45" customWidth="1" collapsed="1"/>
    <col min="19" max="19" width="5.7109375" style="82" hidden="1" customWidth="1" outlineLevel="1"/>
    <col min="20" max="20" width="5.7109375" style="45" customWidth="1" collapsed="1"/>
    <col min="21" max="21" width="5.7109375" style="82" hidden="1" customWidth="1" outlineLevel="1"/>
    <col min="22" max="22" width="5.7109375" style="45" customWidth="1" collapsed="1"/>
    <col min="23" max="23" width="5.7109375" style="82" hidden="1" customWidth="1" outlineLevel="1"/>
    <col min="24" max="24" width="5.7109375" style="45" customWidth="1" collapsed="1"/>
    <col min="25" max="25" width="5.7109375" style="82" customWidth="1" outlineLevel="1"/>
    <col min="26" max="26" width="5.7109375" style="45" customWidth="1"/>
    <col min="27" max="27" width="5.57421875" style="82" hidden="1" customWidth="1" outlineLevel="1"/>
    <col min="28" max="28" width="5.00390625" style="45" hidden="1" customWidth="1"/>
    <col min="29" max="29" width="5.57421875" style="82" hidden="1" customWidth="1"/>
    <col min="30" max="30" width="5.140625" style="45" hidden="1" customWidth="1"/>
    <col min="31" max="31" width="9.140625" style="45" customWidth="1"/>
    <col min="32" max="32" width="6.57421875" style="45" customWidth="1"/>
    <col min="33" max="33" width="11.00390625" style="84" customWidth="1"/>
    <col min="34" max="34" width="6.57421875" style="45" hidden="1" customWidth="1"/>
    <col min="35" max="35" width="9.140625" style="45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AA2" s="9"/>
      <c r="AC2" s="9"/>
      <c r="AG2" s="116"/>
      <c r="AI2" s="203" t="s">
        <v>91</v>
      </c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18"/>
      <c r="AW2" s="19"/>
    </row>
    <row r="3" spans="1:49" s="2" customFormat="1" ht="63.75" customHeight="1" thickBot="1">
      <c r="A3" s="178" t="s">
        <v>239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115</v>
      </c>
      <c r="U5" s="27"/>
      <c r="V5" s="28" t="s">
        <v>26</v>
      </c>
      <c r="W5" s="27"/>
      <c r="X5" s="28" t="s">
        <v>116</v>
      </c>
      <c r="Y5" s="118" t="s">
        <v>117</v>
      </c>
      <c r="Z5" s="28" t="s">
        <v>118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0.08333333333333333</v>
      </c>
      <c r="AX5" s="44">
        <v>0.08333333333333333</v>
      </c>
    </row>
    <row r="6" spans="1:48" ht="12.75" customHeight="1">
      <c r="A6" s="46">
        <v>1</v>
      </c>
      <c r="B6" s="120"/>
      <c r="C6" s="48"/>
      <c r="D6" s="49"/>
      <c r="E6" s="121" t="s">
        <v>171</v>
      </c>
      <c r="F6" s="122">
        <v>1998</v>
      </c>
      <c r="G6" s="123" t="s">
        <v>81</v>
      </c>
      <c r="H6" s="55">
        <v>1</v>
      </c>
      <c r="I6" s="55" t="s">
        <v>19</v>
      </c>
      <c r="J6" s="54"/>
      <c r="K6" s="53"/>
      <c r="L6" s="139" t="s">
        <v>78</v>
      </c>
      <c r="M6" s="55"/>
      <c r="N6" s="125" t="s">
        <v>47</v>
      </c>
      <c r="O6" s="127" t="s">
        <v>172</v>
      </c>
      <c r="P6" s="57">
        <v>0.6395833333333333</v>
      </c>
      <c r="Q6" s="58"/>
      <c r="R6" s="59"/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2">
        <v>0.6583333333333333</v>
      </c>
      <c r="AF6" s="63">
        <v>0</v>
      </c>
      <c r="AG6" s="64">
        <v>0.01875</v>
      </c>
      <c r="AH6" s="65"/>
      <c r="AI6" s="64">
        <v>0.01875</v>
      </c>
      <c r="AJ6" s="66">
        <v>0.01875</v>
      </c>
      <c r="AK6" s="67">
        <v>0</v>
      </c>
      <c r="AL6" s="68">
        <v>0</v>
      </c>
      <c r="AM6" s="69">
        <v>0</v>
      </c>
      <c r="AN6" s="70">
        <v>1</v>
      </c>
      <c r="AO6" s="71">
        <f>IF(ISNA(VLOOKUP(AN6,'[11]очки'!$A:$B,2,0)),0,IF(AK6&gt;1,0,VLOOKUP(AN6,'[11]очки'!$A:$B,2,0)))</f>
        <v>100</v>
      </c>
      <c r="AP6" s="72">
        <f aca="true" t="shared" si="0" ref="AP6:AP32">IF(AK6=0,AJ6/SMALL($AJ$6:$AJ$32,1),"")</f>
        <v>1</v>
      </c>
      <c r="AQ6" s="73"/>
      <c r="AR6" s="74">
        <f>IF(COUNTIF(AK6:AK8,4)&gt;0,"не фин.",SUM(AO6:AO8))</f>
        <v>286</v>
      </c>
      <c r="AS6" s="75"/>
      <c r="AT6" s="76">
        <f>IF(COUNTIF(AK6:AK8,4)&gt;0,"",LARGE($AR$6:$AR$32,1)/AR6)</f>
        <v>1</v>
      </c>
      <c r="AU6" s="46"/>
      <c r="AV6" s="77">
        <v>1</v>
      </c>
    </row>
    <row r="7" spans="1:49" ht="12.75" customHeight="1">
      <c r="A7" s="119">
        <v>2</v>
      </c>
      <c r="B7" s="47"/>
      <c r="C7" s="48"/>
      <c r="D7" s="49"/>
      <c r="E7" s="121" t="s">
        <v>173</v>
      </c>
      <c r="F7" s="122">
        <v>1999</v>
      </c>
      <c r="G7" s="123" t="s">
        <v>81</v>
      </c>
      <c r="H7" s="55">
        <v>1</v>
      </c>
      <c r="I7" s="55" t="s">
        <v>19</v>
      </c>
      <c r="J7" s="54"/>
      <c r="K7" s="53"/>
      <c r="L7" s="139" t="s">
        <v>73</v>
      </c>
      <c r="M7" s="55"/>
      <c r="N7" s="125" t="s">
        <v>47</v>
      </c>
      <c r="O7" s="127" t="s">
        <v>174</v>
      </c>
      <c r="P7" s="57">
        <v>0.6618055555555555</v>
      </c>
      <c r="Q7" s="128"/>
      <c r="R7" s="129"/>
      <c r="S7" s="130"/>
      <c r="T7" s="131"/>
      <c r="U7" s="130"/>
      <c r="V7" s="131"/>
      <c r="W7" s="130"/>
      <c r="X7" s="131"/>
      <c r="Y7" s="130"/>
      <c r="Z7" s="131"/>
      <c r="AA7" s="130"/>
      <c r="AB7" s="131"/>
      <c r="AC7" s="130"/>
      <c r="AD7" s="131"/>
      <c r="AE7" s="138">
        <v>0.6808333333333333</v>
      </c>
      <c r="AF7" s="63">
        <v>0</v>
      </c>
      <c r="AG7" s="64">
        <v>0.019027777777777755</v>
      </c>
      <c r="AH7" s="133"/>
      <c r="AI7" s="64">
        <v>0.019027777777777755</v>
      </c>
      <c r="AJ7" s="66">
        <v>0.019027777777777755</v>
      </c>
      <c r="AK7" s="67">
        <v>0</v>
      </c>
      <c r="AL7" s="68">
        <v>0</v>
      </c>
      <c r="AM7" s="69">
        <v>0.0002777777777777102</v>
      </c>
      <c r="AN7" s="134">
        <v>2</v>
      </c>
      <c r="AO7" s="71">
        <f>IF(ISNA(VLOOKUP(AN7,'[11]очки'!$A:$B,2,0)),0,IF(AK7&gt;1,0,VLOOKUP(AN7,'[11]очки'!$A:$B,2,0)))</f>
        <v>95</v>
      </c>
      <c r="AP7" s="72">
        <f t="shared" si="0"/>
        <v>1.0148148148148137</v>
      </c>
      <c r="AQ7" s="135"/>
      <c r="AR7" s="74">
        <f>IF(COUNTIF(AK6:AK8,4)&gt;0,"не фин.",SUM(AO6:AO8))</f>
        <v>286</v>
      </c>
      <c r="AS7" s="75"/>
      <c r="AT7" s="76">
        <f>IF(COUNTIF(AK6:AK8,4)&gt;0,"",LARGE($AR$6:$AR$32,1)/AR7)</f>
        <v>1</v>
      </c>
      <c r="AU7" s="119"/>
      <c r="AV7" s="77">
        <v>2</v>
      </c>
      <c r="AW7" s="136"/>
    </row>
    <row r="8" spans="1:49" ht="12.75" customHeight="1">
      <c r="A8" s="119">
        <v>3</v>
      </c>
      <c r="B8" s="47"/>
      <c r="C8" s="48"/>
      <c r="D8" s="49"/>
      <c r="E8" s="121" t="s">
        <v>175</v>
      </c>
      <c r="F8" s="122">
        <v>1998</v>
      </c>
      <c r="G8" s="123" t="s">
        <v>81</v>
      </c>
      <c r="H8" s="55">
        <v>1</v>
      </c>
      <c r="I8" s="55" t="s">
        <v>19</v>
      </c>
      <c r="J8" s="54"/>
      <c r="K8" s="53"/>
      <c r="L8" s="139" t="s">
        <v>73</v>
      </c>
      <c r="M8" s="55"/>
      <c r="N8" s="125" t="s">
        <v>47</v>
      </c>
      <c r="O8" s="127" t="s">
        <v>174</v>
      </c>
      <c r="P8" s="57">
        <v>0.6618055555555555</v>
      </c>
      <c r="Q8" s="128"/>
      <c r="R8" s="129"/>
      <c r="S8" s="130"/>
      <c r="T8" s="131"/>
      <c r="U8" s="130"/>
      <c r="V8" s="131"/>
      <c r="W8" s="130"/>
      <c r="X8" s="131"/>
      <c r="Y8" s="130"/>
      <c r="Z8" s="131"/>
      <c r="AA8" s="130"/>
      <c r="AB8" s="131"/>
      <c r="AC8" s="130"/>
      <c r="AD8" s="131"/>
      <c r="AE8" s="138">
        <v>0.6810069444444444</v>
      </c>
      <c r="AF8" s="63">
        <v>0</v>
      </c>
      <c r="AG8" s="64">
        <v>0.019201388888888893</v>
      </c>
      <c r="AH8" s="133"/>
      <c r="AI8" s="64">
        <v>0.019201388888888893</v>
      </c>
      <c r="AJ8" s="66">
        <v>0.019201388888888893</v>
      </c>
      <c r="AK8" s="67">
        <v>0</v>
      </c>
      <c r="AL8" s="68">
        <v>0</v>
      </c>
      <c r="AM8" s="69">
        <v>0.00045138888888884843</v>
      </c>
      <c r="AN8" s="134">
        <v>3</v>
      </c>
      <c r="AO8" s="71">
        <f>IF(ISNA(VLOOKUP(AN8,'[11]очки'!$A:$B,2,0)),0,IF(AK8&gt;1,0,VLOOKUP(AN8,'[11]очки'!$A:$B,2,0)))</f>
        <v>91</v>
      </c>
      <c r="AP8" s="72">
        <f t="shared" si="0"/>
        <v>1.0240740740740744</v>
      </c>
      <c r="AQ8" s="135"/>
      <c r="AR8" s="140">
        <f>IF(COUNTIF(AK6:AK8,4)&gt;0,"не фин.",SUM(AO6:AO8))</f>
        <v>286</v>
      </c>
      <c r="AS8" s="141"/>
      <c r="AT8" s="142">
        <f>IF(COUNTIF(AJ8:AJ10,"не фин.")&gt;0,"",LARGE($AR$6:$AR$32,1)/AR8)</f>
        <v>1</v>
      </c>
      <c r="AU8" s="119"/>
      <c r="AV8" s="77">
        <v>3</v>
      </c>
      <c r="AW8" s="136"/>
    </row>
    <row r="9" spans="1:49" ht="12.75" customHeight="1">
      <c r="A9" s="119">
        <v>4</v>
      </c>
      <c r="B9" s="47"/>
      <c r="C9" s="48"/>
      <c r="D9" s="49"/>
      <c r="E9" s="121" t="s">
        <v>176</v>
      </c>
      <c r="F9" s="122">
        <v>1998</v>
      </c>
      <c r="G9" s="123" t="s">
        <v>177</v>
      </c>
      <c r="H9" s="55">
        <v>1</v>
      </c>
      <c r="I9" s="55" t="s">
        <v>19</v>
      </c>
      <c r="J9" s="124"/>
      <c r="K9" s="53"/>
      <c r="L9" s="139" t="s">
        <v>73</v>
      </c>
      <c r="M9" s="55"/>
      <c r="N9" s="125" t="s">
        <v>47</v>
      </c>
      <c r="O9" s="127" t="s">
        <v>174</v>
      </c>
      <c r="P9" s="57">
        <v>0.6673611111111111</v>
      </c>
      <c r="Q9" s="128"/>
      <c r="R9" s="129"/>
      <c r="S9" s="130"/>
      <c r="T9" s="131"/>
      <c r="U9" s="130"/>
      <c r="V9" s="131"/>
      <c r="W9" s="130"/>
      <c r="X9" s="131"/>
      <c r="Y9" s="130"/>
      <c r="Z9" s="131"/>
      <c r="AA9" s="130"/>
      <c r="AB9" s="131"/>
      <c r="AC9" s="130"/>
      <c r="AD9" s="131"/>
      <c r="AE9" s="138">
        <v>0.6905439814814814</v>
      </c>
      <c r="AF9" s="63">
        <v>0</v>
      </c>
      <c r="AG9" s="64">
        <v>0.023182870370370368</v>
      </c>
      <c r="AH9" s="133"/>
      <c r="AI9" s="64">
        <v>0.023182870370370368</v>
      </c>
      <c r="AJ9" s="66">
        <v>0.023182870370370368</v>
      </c>
      <c r="AK9" s="67">
        <v>0</v>
      </c>
      <c r="AL9" s="68">
        <v>0</v>
      </c>
      <c r="AM9" s="69">
        <v>0.004432870370370323</v>
      </c>
      <c r="AN9" s="134">
        <v>4</v>
      </c>
      <c r="AO9" s="71">
        <f>IF(ISNA(VLOOKUP(AN9,'[11]очки'!$A:$B,2,0)),0,IF(AK9&gt;1,0,VLOOKUP(AN9,'[11]очки'!$A:$B,2,0)))</f>
        <v>87</v>
      </c>
      <c r="AP9" s="72">
        <f t="shared" si="0"/>
        <v>1.2364197530864196</v>
      </c>
      <c r="AQ9" s="135"/>
      <c r="AR9" s="144">
        <f>IF(COUNTIF(AK9:AK11,4)&gt;0,"не фин.",SUM(AO9:AO11))</f>
        <v>249</v>
      </c>
      <c r="AS9" s="145"/>
      <c r="AT9" s="76">
        <f>IF(COUNTIF(AK9:AK11,4)&gt;0,"",LARGE($AR$6:$AR$32,1)/AR9)</f>
        <v>1.1485943775100402</v>
      </c>
      <c r="AU9" s="119"/>
      <c r="AV9" s="77">
        <v>4</v>
      </c>
      <c r="AW9" s="146"/>
    </row>
    <row r="10" spans="1:49" ht="12.75" customHeight="1">
      <c r="A10" s="119">
        <v>5</v>
      </c>
      <c r="B10" s="120"/>
      <c r="C10" s="48"/>
      <c r="D10" s="49"/>
      <c r="E10" s="121" t="s">
        <v>178</v>
      </c>
      <c r="F10" s="122">
        <v>1998</v>
      </c>
      <c r="G10" s="123" t="s">
        <v>156</v>
      </c>
      <c r="H10" s="55">
        <v>0</v>
      </c>
      <c r="I10" s="55" t="s">
        <v>19</v>
      </c>
      <c r="J10" s="54"/>
      <c r="K10" s="53"/>
      <c r="L10" s="139" t="s">
        <v>163</v>
      </c>
      <c r="M10" s="55"/>
      <c r="N10" s="125" t="s">
        <v>47</v>
      </c>
      <c r="O10" s="127" t="s">
        <v>164</v>
      </c>
      <c r="P10" s="57">
        <v>0.6451388888888888</v>
      </c>
      <c r="Q10" s="128"/>
      <c r="R10" s="129"/>
      <c r="S10" s="130"/>
      <c r="T10" s="131"/>
      <c r="U10" s="130"/>
      <c r="V10" s="131"/>
      <c r="W10" s="130"/>
      <c r="X10" s="131"/>
      <c r="Y10" s="130"/>
      <c r="Z10" s="131"/>
      <c r="AA10" s="130"/>
      <c r="AB10" s="131"/>
      <c r="AC10" s="130"/>
      <c r="AD10" s="131"/>
      <c r="AE10" s="138">
        <v>0.6705208333333333</v>
      </c>
      <c r="AF10" s="63">
        <v>0</v>
      </c>
      <c r="AG10" s="64">
        <v>0.025381944444444526</v>
      </c>
      <c r="AH10" s="133"/>
      <c r="AI10" s="64">
        <v>0.025381944444444526</v>
      </c>
      <c r="AJ10" s="66">
        <v>0.025381944444444526</v>
      </c>
      <c r="AK10" s="67">
        <v>0</v>
      </c>
      <c r="AL10" s="68">
        <v>0</v>
      </c>
      <c r="AM10" s="69">
        <v>0.006631944444444482</v>
      </c>
      <c r="AN10" s="134">
        <v>5</v>
      </c>
      <c r="AO10" s="71">
        <f>IF(ISNA(VLOOKUP(AN10,'[11]очки'!$A:$B,2,0)),0,IF(AK10&gt;1,0,VLOOKUP(AN10,'[11]очки'!$A:$B,2,0)))</f>
        <v>83</v>
      </c>
      <c r="AP10" s="72">
        <f t="shared" si="0"/>
        <v>1.353703703703708</v>
      </c>
      <c r="AQ10" s="135"/>
      <c r="AR10" s="74">
        <f>IF(COUNTIF(AK9:AK11,4)&gt;0,"не фин.",SUM(AO9:AO11))</f>
        <v>249</v>
      </c>
      <c r="AS10" s="75"/>
      <c r="AT10" s="76">
        <f>IF(COUNTIF(AK9:AK11,4)&gt;0,"",LARGE($AR$6:$AR$32,1)/AR10)</f>
        <v>1.1485943775100402</v>
      </c>
      <c r="AU10" s="119"/>
      <c r="AV10" s="77">
        <v>5</v>
      </c>
      <c r="AW10" s="136"/>
    </row>
    <row r="11" spans="1:49" ht="12.75" customHeight="1">
      <c r="A11" s="119">
        <v>6</v>
      </c>
      <c r="B11" s="120"/>
      <c r="C11" s="48"/>
      <c r="D11" s="49"/>
      <c r="E11" s="121" t="s">
        <v>179</v>
      </c>
      <c r="F11" s="122">
        <v>1998</v>
      </c>
      <c r="G11" s="123" t="s">
        <v>45</v>
      </c>
      <c r="H11" s="55">
        <v>0</v>
      </c>
      <c r="I11" s="55" t="s">
        <v>19</v>
      </c>
      <c r="J11" s="54"/>
      <c r="K11" s="53"/>
      <c r="L11" s="139" t="s">
        <v>163</v>
      </c>
      <c r="M11" s="55"/>
      <c r="N11" s="125" t="s">
        <v>47</v>
      </c>
      <c r="O11" s="127" t="s">
        <v>164</v>
      </c>
      <c r="P11" s="57">
        <v>0.6451388888888888</v>
      </c>
      <c r="Q11" s="128"/>
      <c r="R11" s="129"/>
      <c r="S11" s="130"/>
      <c r="T11" s="131"/>
      <c r="U11" s="130"/>
      <c r="V11" s="131"/>
      <c r="W11" s="130"/>
      <c r="X11" s="131"/>
      <c r="Y11" s="130"/>
      <c r="Z11" s="131"/>
      <c r="AA11" s="130"/>
      <c r="AB11" s="131"/>
      <c r="AC11" s="130"/>
      <c r="AD11" s="131"/>
      <c r="AE11" s="138">
        <v>0.6708449074074073</v>
      </c>
      <c r="AF11" s="63">
        <v>0</v>
      </c>
      <c r="AG11" s="64">
        <v>0.025706018518518503</v>
      </c>
      <c r="AH11" s="133"/>
      <c r="AI11" s="64">
        <v>0.025706018518518503</v>
      </c>
      <c r="AJ11" s="66">
        <v>0.025706018518518503</v>
      </c>
      <c r="AK11" s="67">
        <v>0</v>
      </c>
      <c r="AL11" s="68">
        <v>0</v>
      </c>
      <c r="AM11" s="69">
        <v>0.006956018518518459</v>
      </c>
      <c r="AN11" s="134">
        <v>6</v>
      </c>
      <c r="AO11" s="71">
        <f>IF(ISNA(VLOOKUP(AN11,'[11]очки'!$A:$B,2,0)),0,IF(AK11&gt;1,0,VLOOKUP(AN11,'[11]очки'!$A:$B,2,0)))</f>
        <v>79</v>
      </c>
      <c r="AP11" s="72">
        <f t="shared" si="0"/>
        <v>1.370987654320987</v>
      </c>
      <c r="AQ11" s="135"/>
      <c r="AR11" s="140">
        <f>IF(COUNTIF(AK9:AK11,4)&gt;0,"не фин.",SUM(AO9:AO11))</f>
        <v>249</v>
      </c>
      <c r="AS11" s="141"/>
      <c r="AT11" s="142">
        <f>IF(COUNTIF(AJ11:AJ11,"не фин.")&gt;0,"",LARGE($AR$6:$AR$32,1)/AR11)</f>
        <v>1.1485943775100402</v>
      </c>
      <c r="AU11" s="119"/>
      <c r="AV11" s="77">
        <v>6</v>
      </c>
      <c r="AW11" s="136"/>
    </row>
    <row r="12" spans="1:49" ht="12.75" customHeight="1">
      <c r="A12" s="119">
        <v>7</v>
      </c>
      <c r="B12" s="120"/>
      <c r="C12" s="48"/>
      <c r="D12" s="49"/>
      <c r="E12" s="121" t="s">
        <v>180</v>
      </c>
      <c r="F12" s="122">
        <v>1998</v>
      </c>
      <c r="G12" s="123" t="s">
        <v>45</v>
      </c>
      <c r="H12" s="55">
        <v>0</v>
      </c>
      <c r="I12" s="55" t="s">
        <v>19</v>
      </c>
      <c r="J12" s="54"/>
      <c r="K12" s="53"/>
      <c r="L12" s="139" t="s">
        <v>181</v>
      </c>
      <c r="M12" s="55"/>
      <c r="N12" s="125" t="s">
        <v>47</v>
      </c>
      <c r="O12" s="127" t="s">
        <v>182</v>
      </c>
      <c r="P12" s="57">
        <v>0.6673611111111111</v>
      </c>
      <c r="Q12" s="128"/>
      <c r="R12" s="129"/>
      <c r="S12" s="130"/>
      <c r="T12" s="131"/>
      <c r="U12" s="130"/>
      <c r="V12" s="131"/>
      <c r="W12" s="130"/>
      <c r="X12" s="131"/>
      <c r="Y12" s="130"/>
      <c r="Z12" s="131"/>
      <c r="AA12" s="130"/>
      <c r="AB12" s="131"/>
      <c r="AC12" s="130"/>
      <c r="AD12" s="131"/>
      <c r="AE12" s="138">
        <v>0.693136574074074</v>
      </c>
      <c r="AF12" s="63">
        <v>0</v>
      </c>
      <c r="AG12" s="64">
        <v>0.02577546296296296</v>
      </c>
      <c r="AH12" s="133"/>
      <c r="AI12" s="64">
        <v>0.02577546296296296</v>
      </c>
      <c r="AJ12" s="66">
        <v>0.02577546296296296</v>
      </c>
      <c r="AK12" s="67">
        <v>0</v>
      </c>
      <c r="AL12" s="68">
        <v>0</v>
      </c>
      <c r="AM12" s="69">
        <v>0.007025462962962914</v>
      </c>
      <c r="AN12" s="134">
        <v>7</v>
      </c>
      <c r="AO12" s="71">
        <f>IF(ISNA(VLOOKUP(AN12,'[11]очки'!$A:$B,2,0)),0,IF(AK12&gt;1,0,VLOOKUP(AN12,'[11]очки'!$A:$B,2,0)))</f>
        <v>75</v>
      </c>
      <c r="AP12" s="72">
        <f t="shared" si="0"/>
        <v>1.3746913580246911</v>
      </c>
      <c r="AQ12" s="135"/>
      <c r="AR12" s="144">
        <f>IF(COUNTIF(AK12:AK14,4)&gt;0,"не фин.",SUM(AO12:AO14))</f>
        <v>216</v>
      </c>
      <c r="AS12" s="145"/>
      <c r="AT12" s="76">
        <f>IF(COUNTIF(AK12:AK14,4)&gt;0,"",LARGE($AR$6:$AR$32,1)/AR12)</f>
        <v>1.3240740740740742</v>
      </c>
      <c r="AU12" s="119"/>
      <c r="AV12" s="77">
        <v>7</v>
      </c>
      <c r="AW12" s="136"/>
    </row>
    <row r="13" spans="1:49" ht="12.75" customHeight="1">
      <c r="A13" s="119">
        <v>8</v>
      </c>
      <c r="B13" s="47"/>
      <c r="C13" s="48"/>
      <c r="D13" s="49"/>
      <c r="E13" s="121" t="s">
        <v>183</v>
      </c>
      <c r="F13" s="122">
        <v>1998</v>
      </c>
      <c r="G13" s="123" t="s">
        <v>177</v>
      </c>
      <c r="H13" s="55">
        <v>1</v>
      </c>
      <c r="I13" s="55" t="s">
        <v>19</v>
      </c>
      <c r="J13" s="54"/>
      <c r="K13" s="53"/>
      <c r="L13" s="139" t="s">
        <v>181</v>
      </c>
      <c r="M13" s="55"/>
      <c r="N13" s="125" t="s">
        <v>47</v>
      </c>
      <c r="O13" s="127" t="s">
        <v>182</v>
      </c>
      <c r="P13" s="57">
        <v>0.6618055555555555</v>
      </c>
      <c r="Q13" s="128"/>
      <c r="R13" s="129"/>
      <c r="S13" s="130"/>
      <c r="T13" s="131"/>
      <c r="U13" s="130"/>
      <c r="V13" s="131"/>
      <c r="W13" s="130"/>
      <c r="X13" s="131"/>
      <c r="Y13" s="130"/>
      <c r="Z13" s="131"/>
      <c r="AA13" s="130"/>
      <c r="AB13" s="131"/>
      <c r="AC13" s="130"/>
      <c r="AD13" s="131"/>
      <c r="AE13" s="138">
        <v>0.6882291666666666</v>
      </c>
      <c r="AF13" s="63">
        <v>0</v>
      </c>
      <c r="AG13" s="64">
        <v>0.026423611111111023</v>
      </c>
      <c r="AH13" s="133"/>
      <c r="AI13" s="64">
        <v>0.026423611111111023</v>
      </c>
      <c r="AJ13" s="66">
        <v>0.026423611111111023</v>
      </c>
      <c r="AK13" s="67">
        <v>0</v>
      </c>
      <c r="AL13" s="68">
        <v>0</v>
      </c>
      <c r="AM13" s="69">
        <v>0.007673611111110978</v>
      </c>
      <c r="AN13" s="134">
        <v>8</v>
      </c>
      <c r="AO13" s="71">
        <f>IF(ISNA(VLOOKUP(AN13,'[11]очки'!$A:$B,2,0)),0,IF(AK13&gt;1,0,VLOOKUP(AN13,'[11]очки'!$A:$B,2,0)))</f>
        <v>72</v>
      </c>
      <c r="AP13" s="72">
        <f t="shared" si="0"/>
        <v>1.4092592592592545</v>
      </c>
      <c r="AQ13" s="135"/>
      <c r="AR13" s="74">
        <f>IF(COUNTIF(AK12:AK14,4)&gt;0,"не фин.",SUM(AO12:AO14))</f>
        <v>216</v>
      </c>
      <c r="AS13" s="75"/>
      <c r="AT13" s="76">
        <f>IF(COUNTIF(AK12:AK14,4)&gt;0,"",LARGE($AR$6:$AR$32,1)/AR13)</f>
        <v>1.3240740740740742</v>
      </c>
      <c r="AU13" s="119"/>
      <c r="AV13" s="77">
        <v>8</v>
      </c>
      <c r="AW13" s="136"/>
    </row>
    <row r="14" spans="1:49" ht="12.75" customHeight="1">
      <c r="A14" s="119">
        <v>9</v>
      </c>
      <c r="B14" s="47"/>
      <c r="C14" s="48"/>
      <c r="D14" s="49"/>
      <c r="E14" s="121" t="s">
        <v>184</v>
      </c>
      <c r="F14" s="122">
        <v>2000</v>
      </c>
      <c r="G14" s="123" t="s">
        <v>141</v>
      </c>
      <c r="H14" s="55">
        <v>0.3</v>
      </c>
      <c r="I14" s="55" t="s">
        <v>19</v>
      </c>
      <c r="J14" s="54"/>
      <c r="K14" s="53"/>
      <c r="L14" s="139" t="s">
        <v>75</v>
      </c>
      <c r="M14" s="55"/>
      <c r="N14" s="125" t="s">
        <v>47</v>
      </c>
      <c r="O14" s="127" t="s">
        <v>67</v>
      </c>
      <c r="P14" s="57">
        <v>0.6506944444444445</v>
      </c>
      <c r="Q14" s="128"/>
      <c r="R14" s="129"/>
      <c r="S14" s="130"/>
      <c r="T14" s="131"/>
      <c r="U14" s="130"/>
      <c r="V14" s="131"/>
      <c r="W14" s="130"/>
      <c r="X14" s="131"/>
      <c r="Y14" s="130"/>
      <c r="Z14" s="131"/>
      <c r="AA14" s="130"/>
      <c r="AB14" s="131"/>
      <c r="AC14" s="130"/>
      <c r="AD14" s="131"/>
      <c r="AE14" s="138">
        <v>0.6785763888888888</v>
      </c>
      <c r="AF14" s="63">
        <v>0</v>
      </c>
      <c r="AG14" s="64">
        <v>0.027881944444444362</v>
      </c>
      <c r="AH14" s="133"/>
      <c r="AI14" s="64">
        <v>0.027881944444444362</v>
      </c>
      <c r="AJ14" s="66">
        <v>0.027881944444444362</v>
      </c>
      <c r="AK14" s="67">
        <v>0</v>
      </c>
      <c r="AL14" s="68">
        <v>0</v>
      </c>
      <c r="AM14" s="69">
        <v>0.009131944444444318</v>
      </c>
      <c r="AN14" s="134">
        <v>9</v>
      </c>
      <c r="AO14" s="71">
        <f>IF(ISNA(VLOOKUP(AN14,'[11]очки'!$A:$B,2,0)),0,IF(AK14&gt;1,0,VLOOKUP(AN14,'[11]очки'!$A:$B,2,0)))</f>
        <v>69</v>
      </c>
      <c r="AP14" s="72">
        <f t="shared" si="0"/>
        <v>1.4870370370370327</v>
      </c>
      <c r="AQ14" s="135"/>
      <c r="AR14" s="74">
        <f>IF(COUNTIF(AK12:AK14,4)&gt;0,"не фин.",SUM(AO12:AO14))</f>
        <v>216</v>
      </c>
      <c r="AS14" s="75"/>
      <c r="AT14" s="76">
        <f>IF(COUNTIF(AK12:AK14,4)&gt;0,"",LARGE($AR$6:$AR$32,1)/AR14)</f>
        <v>1.3240740740740742</v>
      </c>
      <c r="AU14" s="119"/>
      <c r="AV14" s="77">
        <v>9</v>
      </c>
      <c r="AW14" s="136"/>
    </row>
    <row r="15" spans="1:49" ht="12.75" customHeight="1">
      <c r="A15" s="119">
        <v>10</v>
      </c>
      <c r="B15" s="47"/>
      <c r="C15" s="48"/>
      <c r="D15" s="49"/>
      <c r="E15" s="121" t="s">
        <v>185</v>
      </c>
      <c r="F15" s="122">
        <v>1998</v>
      </c>
      <c r="G15" s="123" t="s">
        <v>141</v>
      </c>
      <c r="H15" s="55">
        <v>0.3</v>
      </c>
      <c r="I15" s="55" t="s">
        <v>19</v>
      </c>
      <c r="J15" s="54"/>
      <c r="K15" s="53"/>
      <c r="L15" s="139" t="s">
        <v>99</v>
      </c>
      <c r="M15" s="55" t="s">
        <v>186</v>
      </c>
      <c r="N15" s="125" t="s">
        <v>47</v>
      </c>
      <c r="O15" s="127" t="s">
        <v>133</v>
      </c>
      <c r="P15" s="57">
        <v>0.6645833333333333</v>
      </c>
      <c r="Q15" s="128"/>
      <c r="R15" s="129"/>
      <c r="S15" s="130"/>
      <c r="T15" s="131"/>
      <c r="U15" s="130"/>
      <c r="V15" s="131"/>
      <c r="W15" s="130"/>
      <c r="X15" s="131"/>
      <c r="Y15" s="130"/>
      <c r="Z15" s="131"/>
      <c r="AA15" s="130"/>
      <c r="AB15" s="131"/>
      <c r="AC15" s="130"/>
      <c r="AD15" s="131"/>
      <c r="AE15" s="138">
        <v>0.6932523148148149</v>
      </c>
      <c r="AF15" s="63">
        <v>0</v>
      </c>
      <c r="AG15" s="64">
        <v>0.02866898148148156</v>
      </c>
      <c r="AH15" s="133"/>
      <c r="AI15" s="64">
        <v>0.02866898148148156</v>
      </c>
      <c r="AJ15" s="66">
        <v>0.02866898148148156</v>
      </c>
      <c r="AK15" s="67">
        <v>0</v>
      </c>
      <c r="AL15" s="68">
        <v>0</v>
      </c>
      <c r="AM15" s="69">
        <v>0.009918981481481515</v>
      </c>
      <c r="AN15" s="134">
        <v>10</v>
      </c>
      <c r="AO15" s="71">
        <f>IF(ISNA(VLOOKUP(AN15,'[11]очки'!$A:$B,2,0)),0,IF(AK15&gt;1,0,VLOOKUP(AN15,'[11]очки'!$A:$B,2,0)))</f>
        <v>66</v>
      </c>
      <c r="AP15" s="72">
        <f t="shared" si="0"/>
        <v>1.5290123456790166</v>
      </c>
      <c r="AQ15" s="135"/>
      <c r="AR15" s="144">
        <f>IF(COUNTIF(AK15:AK16,4)&gt;0,"не фин.",SUM(AO15:AO16))</f>
        <v>129</v>
      </c>
      <c r="AS15" s="145"/>
      <c r="AT15" s="76">
        <f>IF(COUNTIF(AK15:AK16,4)&gt;0,"",LARGE($AR$6:$AR$32,1)/AR15)</f>
        <v>2.2170542635658914</v>
      </c>
      <c r="AU15" s="119"/>
      <c r="AV15" s="77">
        <v>10</v>
      </c>
      <c r="AW15" s="136"/>
    </row>
    <row r="16" spans="1:49" ht="12.75" customHeight="1">
      <c r="A16" s="119">
        <v>11</v>
      </c>
      <c r="B16" s="120"/>
      <c r="C16" s="48"/>
      <c r="D16" s="49"/>
      <c r="E16" s="121" t="s">
        <v>187</v>
      </c>
      <c r="F16" s="122">
        <v>1999</v>
      </c>
      <c r="G16" s="123" t="s">
        <v>45</v>
      </c>
      <c r="H16" s="55">
        <v>0</v>
      </c>
      <c r="I16" s="55" t="s">
        <v>19</v>
      </c>
      <c r="J16" s="54"/>
      <c r="K16" s="53"/>
      <c r="L16" s="139" t="s">
        <v>188</v>
      </c>
      <c r="M16" s="55"/>
      <c r="N16" s="125" t="s">
        <v>47</v>
      </c>
      <c r="O16" s="127" t="s">
        <v>189</v>
      </c>
      <c r="P16" s="57">
        <v>0.6784722222222223</v>
      </c>
      <c r="Q16" s="128"/>
      <c r="R16" s="129"/>
      <c r="S16" s="130"/>
      <c r="T16" s="131"/>
      <c r="U16" s="130"/>
      <c r="V16" s="131"/>
      <c r="W16" s="130"/>
      <c r="X16" s="131"/>
      <c r="Y16" s="130"/>
      <c r="Z16" s="131"/>
      <c r="AA16" s="130"/>
      <c r="AB16" s="131"/>
      <c r="AC16" s="130"/>
      <c r="AD16" s="131"/>
      <c r="AE16" s="138">
        <v>0.7080208333333333</v>
      </c>
      <c r="AF16" s="63">
        <v>0</v>
      </c>
      <c r="AG16" s="64">
        <v>0.029548611111111067</v>
      </c>
      <c r="AH16" s="133"/>
      <c r="AI16" s="64">
        <v>0.029548611111111067</v>
      </c>
      <c r="AJ16" s="66">
        <v>0.029548611111111067</v>
      </c>
      <c r="AK16" s="67">
        <v>0</v>
      </c>
      <c r="AL16" s="68">
        <v>0</v>
      </c>
      <c r="AM16" s="69">
        <v>0.010798611111111023</v>
      </c>
      <c r="AN16" s="134">
        <v>11</v>
      </c>
      <c r="AO16" s="71">
        <f>IF(ISNA(VLOOKUP(AN16,'[11]очки'!$A:$B,2,0)),0,IF(AK16&gt;1,0,VLOOKUP(AN16,'[11]очки'!$A:$B,2,0)))</f>
        <v>63</v>
      </c>
      <c r="AP16" s="72">
        <f t="shared" si="0"/>
        <v>1.5759259259259237</v>
      </c>
      <c r="AQ16" s="135"/>
      <c r="AR16" s="140">
        <f>IF(COUNTIF(AK15:AK16,4)&gt;0,"не фин.",SUM(AO15:AO16))</f>
        <v>129</v>
      </c>
      <c r="AS16" s="141"/>
      <c r="AT16" s="142">
        <f>IF(COUNTIF(AJ16:AJ17,"не фин.")&gt;0,"",LARGE($AR$6:$AR$32,1)/AR16)</f>
        <v>2.2170542635658914</v>
      </c>
      <c r="AU16" s="119"/>
      <c r="AV16" s="77">
        <v>11</v>
      </c>
      <c r="AW16" s="136"/>
    </row>
    <row r="17" spans="1:49" ht="12.75" customHeight="1">
      <c r="A17" s="119">
        <v>12</v>
      </c>
      <c r="B17" s="120"/>
      <c r="C17" s="48"/>
      <c r="D17" s="49"/>
      <c r="E17" s="121" t="s">
        <v>190</v>
      </c>
      <c r="F17" s="122">
        <v>1998</v>
      </c>
      <c r="G17" s="123" t="s">
        <v>45</v>
      </c>
      <c r="H17" s="55">
        <v>0</v>
      </c>
      <c r="I17" s="55" t="s">
        <v>19</v>
      </c>
      <c r="J17" s="54"/>
      <c r="K17" s="53"/>
      <c r="L17" s="139" t="s">
        <v>163</v>
      </c>
      <c r="M17" s="55"/>
      <c r="N17" s="125" t="s">
        <v>47</v>
      </c>
      <c r="O17" s="127" t="s">
        <v>164</v>
      </c>
      <c r="P17" s="57">
        <v>0.6673611111111111</v>
      </c>
      <c r="Q17" s="128"/>
      <c r="R17" s="129"/>
      <c r="S17" s="130"/>
      <c r="T17" s="131"/>
      <c r="U17" s="130"/>
      <c r="V17" s="131"/>
      <c r="W17" s="130"/>
      <c r="X17" s="131"/>
      <c r="Y17" s="130"/>
      <c r="Z17" s="131"/>
      <c r="AA17" s="130"/>
      <c r="AB17" s="131"/>
      <c r="AC17" s="130"/>
      <c r="AD17" s="131"/>
      <c r="AE17" s="138">
        <v>0.6976967592592592</v>
      </c>
      <c r="AF17" s="63">
        <v>0</v>
      </c>
      <c r="AG17" s="64">
        <v>0.030335648148148153</v>
      </c>
      <c r="AH17" s="133"/>
      <c r="AI17" s="64">
        <v>0.030335648148148153</v>
      </c>
      <c r="AJ17" s="66">
        <v>0.030335648148148153</v>
      </c>
      <c r="AK17" s="67">
        <v>0</v>
      </c>
      <c r="AL17" s="68">
        <v>0</v>
      </c>
      <c r="AM17" s="69">
        <v>0.011585648148148109</v>
      </c>
      <c r="AN17" s="134">
        <v>12</v>
      </c>
      <c r="AO17" s="71">
        <f>IF(ISNA(VLOOKUP(AN17,'[11]очки'!$A:$B,2,0)),0,IF(AK17&gt;1,0,VLOOKUP(AN17,'[11]очки'!$A:$B,2,0)))</f>
        <v>60</v>
      </c>
      <c r="AP17" s="72">
        <f t="shared" si="0"/>
        <v>1.6179012345679016</v>
      </c>
      <c r="AQ17" s="135"/>
      <c r="AR17" s="144">
        <f>IF(COUNTIF(AK17:AK18,4)&gt;0,"не фин.",SUM(AO17:AO18))</f>
        <v>117</v>
      </c>
      <c r="AS17" s="145"/>
      <c r="AT17" s="76">
        <f>IF(COUNTIF(AK17:AK18,4)&gt;0,"",LARGE($AR$6:$AR$32,1)/AR17)</f>
        <v>2.4444444444444446</v>
      </c>
      <c r="AU17" s="119"/>
      <c r="AV17" s="77">
        <v>12</v>
      </c>
      <c r="AW17" s="136"/>
    </row>
    <row r="18" spans="1:49" ht="12.75" customHeight="1">
      <c r="A18" s="119">
        <v>13</v>
      </c>
      <c r="B18" s="47"/>
      <c r="C18" s="48"/>
      <c r="D18" s="49"/>
      <c r="E18" s="121" t="s">
        <v>191</v>
      </c>
      <c r="F18" s="122">
        <v>1999</v>
      </c>
      <c r="G18" s="123" t="s">
        <v>141</v>
      </c>
      <c r="H18" s="55">
        <v>0.3</v>
      </c>
      <c r="I18" s="55" t="s">
        <v>19</v>
      </c>
      <c r="J18" s="53"/>
      <c r="K18" s="53"/>
      <c r="L18" s="139" t="s">
        <v>99</v>
      </c>
      <c r="M18" s="55"/>
      <c r="N18" s="125" t="s">
        <v>47</v>
      </c>
      <c r="O18" s="127" t="s">
        <v>133</v>
      </c>
      <c r="P18" s="57">
        <v>0.6506944444444445</v>
      </c>
      <c r="Q18" s="128"/>
      <c r="R18" s="129"/>
      <c r="S18" s="130"/>
      <c r="T18" s="131"/>
      <c r="U18" s="130"/>
      <c r="V18" s="131"/>
      <c r="W18" s="130"/>
      <c r="X18" s="131"/>
      <c r="Y18" s="130"/>
      <c r="Z18" s="131"/>
      <c r="AA18" s="130"/>
      <c r="AB18" s="131"/>
      <c r="AC18" s="130"/>
      <c r="AD18" s="131"/>
      <c r="AE18" s="138">
        <v>0.6832638888888889</v>
      </c>
      <c r="AF18" s="63">
        <v>0</v>
      </c>
      <c r="AG18" s="64">
        <v>0.03256944444444443</v>
      </c>
      <c r="AH18" s="133"/>
      <c r="AI18" s="64">
        <v>0.03256944444444443</v>
      </c>
      <c r="AJ18" s="66">
        <v>0.03256944444444443</v>
      </c>
      <c r="AK18" s="67">
        <v>0</v>
      </c>
      <c r="AL18" s="68">
        <v>0</v>
      </c>
      <c r="AM18" s="69">
        <v>0.013819444444444384</v>
      </c>
      <c r="AN18" s="134">
        <v>13</v>
      </c>
      <c r="AO18" s="71">
        <f>IF(ISNA(VLOOKUP(AN18,'[11]очки'!$A:$B,2,0)),0,IF(AK18&gt;1,0,VLOOKUP(AN18,'[11]очки'!$A:$B,2,0)))</f>
        <v>57</v>
      </c>
      <c r="AP18" s="72">
        <f t="shared" si="0"/>
        <v>1.7370370370370363</v>
      </c>
      <c r="AQ18" s="135"/>
      <c r="AR18" s="140">
        <f>IF(COUNTIF(AK17:AK18,4)&gt;0,"не фин.",SUM(AO17:AO18))</f>
        <v>117</v>
      </c>
      <c r="AS18" s="141"/>
      <c r="AT18" s="142">
        <f>IF(COUNTIF(AJ18:AJ18,"не фин.")&gt;0,"",LARGE($AR$6:$AR$32,1)/AR18)</f>
        <v>2.4444444444444446</v>
      </c>
      <c r="AU18" s="119"/>
      <c r="AV18" s="77">
        <v>13</v>
      </c>
      <c r="AW18" s="136"/>
    </row>
    <row r="19" spans="1:49" ht="12.75" customHeight="1">
      <c r="A19" s="119">
        <v>14</v>
      </c>
      <c r="B19" s="47"/>
      <c r="C19" s="48"/>
      <c r="D19" s="49"/>
      <c r="E19" s="121" t="s">
        <v>192</v>
      </c>
      <c r="F19" s="122">
        <v>1998</v>
      </c>
      <c r="G19" s="123" t="s">
        <v>156</v>
      </c>
      <c r="H19" s="55">
        <v>0</v>
      </c>
      <c r="I19" s="55" t="s">
        <v>19</v>
      </c>
      <c r="J19" s="124"/>
      <c r="K19" s="53"/>
      <c r="L19" s="139" t="s">
        <v>181</v>
      </c>
      <c r="M19" s="55"/>
      <c r="N19" s="125" t="s">
        <v>47</v>
      </c>
      <c r="O19" s="127" t="s">
        <v>182</v>
      </c>
      <c r="P19" s="57">
        <v>0.6368055555555555</v>
      </c>
      <c r="Q19" s="128"/>
      <c r="R19" s="129"/>
      <c r="S19" s="130"/>
      <c r="T19" s="131"/>
      <c r="U19" s="130"/>
      <c r="V19" s="131"/>
      <c r="W19" s="130"/>
      <c r="X19" s="131"/>
      <c r="Y19" s="130"/>
      <c r="Z19" s="131"/>
      <c r="AA19" s="130"/>
      <c r="AB19" s="131"/>
      <c r="AC19" s="130"/>
      <c r="AD19" s="131"/>
      <c r="AE19" s="138">
        <v>0.6700810185185185</v>
      </c>
      <c r="AF19" s="63">
        <v>0</v>
      </c>
      <c r="AG19" s="64">
        <v>0.03327546296296302</v>
      </c>
      <c r="AH19" s="133"/>
      <c r="AI19" s="64">
        <v>0.03327546296296302</v>
      </c>
      <c r="AJ19" s="66">
        <v>0.03327546296296302</v>
      </c>
      <c r="AK19" s="67">
        <v>0</v>
      </c>
      <c r="AL19" s="68">
        <v>0</v>
      </c>
      <c r="AM19" s="69">
        <v>0.014525462962962976</v>
      </c>
      <c r="AN19" s="134">
        <v>14</v>
      </c>
      <c r="AO19" s="71">
        <f>IF(ISNA(VLOOKUP(AN19,'[11]очки'!$A:$B,2,0)),0,IF(AK19&gt;1,0,VLOOKUP(AN19,'[11]очки'!$A:$B,2,0)))</f>
        <v>54</v>
      </c>
      <c r="AP19" s="72">
        <f t="shared" si="0"/>
        <v>1.7746913580246946</v>
      </c>
      <c r="AQ19" s="135"/>
      <c r="AR19" s="144">
        <f>IF(COUNTIF(AK19:AK21,4)&gt;0,"не фин.",SUM(AO19:AO21))</f>
        <v>153</v>
      </c>
      <c r="AS19" s="145"/>
      <c r="AT19" s="76">
        <f>IF(COUNTIF(AK19:AK21,4)&gt;0,"",LARGE($AR$6:$AR$32,1)/AR19)</f>
        <v>1.869281045751634</v>
      </c>
      <c r="AU19" s="119"/>
      <c r="AV19" s="77">
        <v>14</v>
      </c>
      <c r="AW19" s="136"/>
    </row>
    <row r="20" spans="1:49" ht="12.75" customHeight="1">
      <c r="A20" s="119">
        <v>15</v>
      </c>
      <c r="B20" s="47"/>
      <c r="C20" s="48"/>
      <c r="D20" s="49"/>
      <c r="E20" s="121" t="s">
        <v>193</v>
      </c>
      <c r="F20" s="122">
        <v>1999</v>
      </c>
      <c r="G20" s="123" t="s">
        <v>45</v>
      </c>
      <c r="H20" s="55">
        <v>0</v>
      </c>
      <c r="I20" s="55" t="s">
        <v>19</v>
      </c>
      <c r="J20" s="124"/>
      <c r="K20" s="53"/>
      <c r="L20" s="139" t="s">
        <v>73</v>
      </c>
      <c r="M20" s="55"/>
      <c r="N20" s="125" t="s">
        <v>47</v>
      </c>
      <c r="O20" s="127" t="s">
        <v>174</v>
      </c>
      <c r="P20" s="57">
        <v>0.6284722222222222</v>
      </c>
      <c r="Q20" s="128"/>
      <c r="R20" s="129"/>
      <c r="S20" s="130"/>
      <c r="T20" s="131"/>
      <c r="U20" s="130"/>
      <c r="V20" s="131"/>
      <c r="W20" s="130"/>
      <c r="X20" s="131"/>
      <c r="Y20" s="130"/>
      <c r="Z20" s="131"/>
      <c r="AA20" s="130"/>
      <c r="AB20" s="131"/>
      <c r="AC20" s="130"/>
      <c r="AD20" s="131"/>
      <c r="AE20" s="132">
        <v>0.6643981481481481</v>
      </c>
      <c r="AF20" s="63">
        <v>0</v>
      </c>
      <c r="AG20" s="64">
        <v>0.03592592592592592</v>
      </c>
      <c r="AH20" s="133"/>
      <c r="AI20" s="64">
        <v>0.03592592592592592</v>
      </c>
      <c r="AJ20" s="66">
        <v>0.03592592592592592</v>
      </c>
      <c r="AK20" s="67">
        <v>0</v>
      </c>
      <c r="AL20" s="68">
        <v>0</v>
      </c>
      <c r="AM20" s="69">
        <v>0.017175925925925872</v>
      </c>
      <c r="AN20" s="134">
        <v>15</v>
      </c>
      <c r="AO20" s="71">
        <f>IF(ISNA(VLOOKUP(AN20,'[11]очки'!$A:$B,2,0)),0,IF(AK20&gt;1,0,VLOOKUP(AN20,'[11]очки'!$A:$B,2,0)))</f>
        <v>51</v>
      </c>
      <c r="AP20" s="72">
        <f t="shared" si="0"/>
        <v>1.916049382716049</v>
      </c>
      <c r="AQ20" s="135"/>
      <c r="AR20" s="74">
        <f>IF(COUNTIF(AK19:AK21,4)&gt;0,"не фин.",SUM(AO19:AO21))</f>
        <v>153</v>
      </c>
      <c r="AS20" s="75"/>
      <c r="AT20" s="76">
        <f>IF(COUNTIF(AK19:AK21,4)&gt;0,"",LARGE($AR$6:$AR$32,1)/AR20)</f>
        <v>1.869281045751634</v>
      </c>
      <c r="AU20" s="119"/>
      <c r="AV20" s="77">
        <v>15</v>
      </c>
      <c r="AW20" s="136"/>
    </row>
    <row r="21" spans="1:49" ht="12.75" customHeight="1">
      <c r="A21" s="119">
        <v>16</v>
      </c>
      <c r="B21" s="120"/>
      <c r="C21" s="48"/>
      <c r="D21" s="49"/>
      <c r="E21" s="121" t="s">
        <v>194</v>
      </c>
      <c r="F21" s="122">
        <v>2000</v>
      </c>
      <c r="G21" s="123" t="s">
        <v>156</v>
      </c>
      <c r="H21" s="55">
        <v>0</v>
      </c>
      <c r="I21" s="55" t="s">
        <v>19</v>
      </c>
      <c r="J21" s="124"/>
      <c r="K21" s="53"/>
      <c r="L21" s="139" t="s">
        <v>75</v>
      </c>
      <c r="M21" s="55"/>
      <c r="N21" s="125" t="s">
        <v>47</v>
      </c>
      <c r="O21" s="127" t="s">
        <v>67</v>
      </c>
      <c r="P21" s="57">
        <v>0.63125</v>
      </c>
      <c r="Q21" s="128"/>
      <c r="R21" s="129"/>
      <c r="S21" s="130"/>
      <c r="T21" s="131"/>
      <c r="U21" s="130"/>
      <c r="V21" s="131"/>
      <c r="W21" s="130"/>
      <c r="X21" s="131"/>
      <c r="Y21" s="130"/>
      <c r="Z21" s="131"/>
      <c r="AA21" s="130"/>
      <c r="AB21" s="131"/>
      <c r="AC21" s="130"/>
      <c r="AD21" s="131"/>
      <c r="AE21" s="138">
        <v>0.6791782407407408</v>
      </c>
      <c r="AF21" s="63">
        <v>0</v>
      </c>
      <c r="AG21" s="64">
        <v>0.04792824074074087</v>
      </c>
      <c r="AH21" s="133"/>
      <c r="AI21" s="64">
        <v>0.04792824074074087</v>
      </c>
      <c r="AJ21" s="66">
        <v>0.04792824074074087</v>
      </c>
      <c r="AK21" s="67">
        <v>0</v>
      </c>
      <c r="AL21" s="68">
        <v>0</v>
      </c>
      <c r="AM21" s="69">
        <v>0.029178240740740824</v>
      </c>
      <c r="AN21" s="134">
        <v>16</v>
      </c>
      <c r="AO21" s="71">
        <f>IF(ISNA(VLOOKUP(AN21,'[11]очки'!$A:$B,2,0)),0,IF(AK21&gt;1,0,VLOOKUP(AN21,'[11]очки'!$A:$B,2,0)))</f>
        <v>48</v>
      </c>
      <c r="AP21" s="72">
        <f t="shared" si="0"/>
        <v>2.55617283950618</v>
      </c>
      <c r="AQ21" s="135"/>
      <c r="AR21" s="140">
        <f>IF(COUNTIF(AK19:AK21,4)&gt;0,"не фин.",SUM(AO19:AO21))</f>
        <v>153</v>
      </c>
      <c r="AS21" s="141"/>
      <c r="AT21" s="142">
        <f>IF(COUNTIF(AJ21:AJ23,"не фин.")&gt;0,"",LARGE($AR$6:$AR$32,1)/AR21)</f>
        <v>1.869281045751634</v>
      </c>
      <c r="AU21" s="119"/>
      <c r="AV21" s="77">
        <v>16</v>
      </c>
      <c r="AW21" s="136"/>
    </row>
    <row r="22" spans="1:49" ht="12.75" customHeight="1">
      <c r="A22" s="119">
        <v>17</v>
      </c>
      <c r="B22" s="47"/>
      <c r="C22" s="48"/>
      <c r="D22" s="49"/>
      <c r="E22" s="121" t="s">
        <v>195</v>
      </c>
      <c r="F22" s="122">
        <v>2000</v>
      </c>
      <c r="G22" s="123" t="s">
        <v>156</v>
      </c>
      <c r="H22" s="55">
        <v>0</v>
      </c>
      <c r="I22" s="55" t="s">
        <v>19</v>
      </c>
      <c r="J22" s="54"/>
      <c r="K22" s="53"/>
      <c r="L22" s="139" t="s">
        <v>75</v>
      </c>
      <c r="M22" s="55"/>
      <c r="N22" s="125" t="s">
        <v>47</v>
      </c>
      <c r="O22" s="127" t="s">
        <v>67</v>
      </c>
      <c r="P22" s="57">
        <v>0.6645833333333333</v>
      </c>
      <c r="Q22" s="128"/>
      <c r="R22" s="164"/>
      <c r="S22" s="153"/>
      <c r="T22" s="148"/>
      <c r="U22" s="153"/>
      <c r="V22" s="148"/>
      <c r="W22" s="153"/>
      <c r="X22" s="148"/>
      <c r="Y22" s="153"/>
      <c r="Z22" s="148"/>
      <c r="AA22" s="130"/>
      <c r="AB22" s="131"/>
      <c r="AC22" s="130"/>
      <c r="AD22" s="131"/>
      <c r="AE22" s="138">
        <v>0.7132060185185186</v>
      </c>
      <c r="AF22" s="63">
        <v>0</v>
      </c>
      <c r="AG22" s="64">
        <v>0.04862268518518531</v>
      </c>
      <c r="AH22" s="133"/>
      <c r="AI22" s="64">
        <v>0.04862268518518531</v>
      </c>
      <c r="AJ22" s="66">
        <v>0.04862268518518531</v>
      </c>
      <c r="AK22" s="67">
        <v>0</v>
      </c>
      <c r="AL22" s="68">
        <v>0</v>
      </c>
      <c r="AM22" s="69">
        <v>0.029872685185185266</v>
      </c>
      <c r="AN22" s="134">
        <v>17</v>
      </c>
      <c r="AO22" s="71">
        <f>IF(ISNA(VLOOKUP(AN22,'[11]очки'!$A:$B,2,0)),0,IF(AK22&gt;1,0,VLOOKUP(AN22,'[11]очки'!$A:$B,2,0)))</f>
        <v>46</v>
      </c>
      <c r="AP22" s="72">
        <f t="shared" si="0"/>
        <v>2.5932098765432166</v>
      </c>
      <c r="AQ22" s="135"/>
      <c r="AR22" s="74">
        <f>IF(COUNTIF(AK22:AK24,4)&gt;0,"не фин.",SUM(AO22:AO24))</f>
        <v>132</v>
      </c>
      <c r="AS22" s="75"/>
      <c r="AT22" s="76">
        <f>IF(COUNTIF(AK22:AK24,4)&gt;0,"",LARGE($AR$6:$AR$32,1)/AR22)</f>
        <v>2.1666666666666665</v>
      </c>
      <c r="AU22" s="119"/>
      <c r="AV22" s="77">
        <v>17</v>
      </c>
      <c r="AW22" s="136"/>
    </row>
    <row r="23" spans="1:49" ht="12.75" customHeight="1">
      <c r="A23" s="119">
        <v>18</v>
      </c>
      <c r="B23" s="47"/>
      <c r="C23" s="48"/>
      <c r="D23" s="49"/>
      <c r="E23" s="121" t="s">
        <v>196</v>
      </c>
      <c r="F23" s="122">
        <v>2000</v>
      </c>
      <c r="G23" s="123" t="s">
        <v>45</v>
      </c>
      <c r="H23" s="55">
        <v>0</v>
      </c>
      <c r="I23" s="55" t="s">
        <v>19</v>
      </c>
      <c r="J23" s="54"/>
      <c r="K23" s="53"/>
      <c r="L23" s="139" t="s">
        <v>136</v>
      </c>
      <c r="M23" s="55"/>
      <c r="N23" s="125" t="s">
        <v>47</v>
      </c>
      <c r="O23" s="127" t="s">
        <v>137</v>
      </c>
      <c r="P23" s="57">
        <v>0.6840277777777778</v>
      </c>
      <c r="Q23" s="128"/>
      <c r="R23" s="164"/>
      <c r="S23" s="153"/>
      <c r="T23" s="148"/>
      <c r="U23" s="153"/>
      <c r="V23" s="148"/>
      <c r="W23" s="153"/>
      <c r="X23" s="148"/>
      <c r="Y23" s="153"/>
      <c r="Z23" s="148"/>
      <c r="AA23" s="130"/>
      <c r="AB23" s="131"/>
      <c r="AC23" s="130"/>
      <c r="AD23" s="131"/>
      <c r="AE23" s="138">
        <v>0.7414120370370371</v>
      </c>
      <c r="AF23" s="63">
        <v>0</v>
      </c>
      <c r="AG23" s="64">
        <v>0.057384259259259274</v>
      </c>
      <c r="AH23" s="133"/>
      <c r="AI23" s="64">
        <v>0.057384259259259274</v>
      </c>
      <c r="AJ23" s="66">
        <v>0.057384259259259274</v>
      </c>
      <c r="AK23" s="67">
        <v>0</v>
      </c>
      <c r="AL23" s="68">
        <v>0</v>
      </c>
      <c r="AM23" s="69">
        <v>0.03863425925925923</v>
      </c>
      <c r="AN23" s="134">
        <v>18</v>
      </c>
      <c r="AO23" s="71">
        <f>IF(ISNA(VLOOKUP(AN23,'[11]очки'!$A:$B,2,0)),0,IF(AK23&gt;1,0,VLOOKUP(AN23,'[11]очки'!$A:$B,2,0)))</f>
        <v>44</v>
      </c>
      <c r="AP23" s="72">
        <f t="shared" si="0"/>
        <v>3.060493827160495</v>
      </c>
      <c r="AQ23" s="135"/>
      <c r="AR23" s="74">
        <f>IF(COUNTIF(AK22:AK24,4)&gt;0,"не фин.",SUM(AO22:AO24))</f>
        <v>132</v>
      </c>
      <c r="AS23" s="75"/>
      <c r="AT23" s="76">
        <f>IF(COUNTIF(AK22:AK24,4)&gt;0,"",LARGE($AR$6:$AR$32,1)/AR23)</f>
        <v>2.1666666666666665</v>
      </c>
      <c r="AU23" s="119"/>
      <c r="AV23" s="77">
        <v>18</v>
      </c>
      <c r="AW23" s="136"/>
    </row>
    <row r="24" spans="1:49" ht="12.75" customHeight="1">
      <c r="A24" s="119">
        <v>19</v>
      </c>
      <c r="B24" s="47"/>
      <c r="C24" s="48"/>
      <c r="D24" s="49"/>
      <c r="E24" s="121" t="s">
        <v>197</v>
      </c>
      <c r="F24" s="122">
        <v>2001</v>
      </c>
      <c r="G24" s="123" t="s">
        <v>45</v>
      </c>
      <c r="H24" s="55">
        <v>0</v>
      </c>
      <c r="I24" s="55" t="s">
        <v>19</v>
      </c>
      <c r="J24" s="54"/>
      <c r="K24" s="53"/>
      <c r="L24" s="139" t="s">
        <v>46</v>
      </c>
      <c r="M24" s="55"/>
      <c r="N24" s="125" t="s">
        <v>47</v>
      </c>
      <c r="O24" s="127" t="s">
        <v>157</v>
      </c>
      <c r="P24" s="57">
        <v>0.6534722222222222</v>
      </c>
      <c r="Q24" s="128"/>
      <c r="R24" s="164"/>
      <c r="S24" s="153"/>
      <c r="T24" s="148" t="s">
        <v>49</v>
      </c>
      <c r="U24" s="153"/>
      <c r="V24" s="148"/>
      <c r="W24" s="153"/>
      <c r="X24" s="148"/>
      <c r="Y24" s="153"/>
      <c r="Z24" s="148"/>
      <c r="AA24" s="130"/>
      <c r="AB24" s="131"/>
      <c r="AC24" s="130"/>
      <c r="AD24" s="131"/>
      <c r="AE24" s="138">
        <v>0.689861111111111</v>
      </c>
      <c r="AF24" s="63">
        <v>0</v>
      </c>
      <c r="AG24" s="64">
        <v>0.036388888888888804</v>
      </c>
      <c r="AH24" s="133"/>
      <c r="AI24" s="64">
        <v>0.036388888888888804</v>
      </c>
      <c r="AJ24" s="66" t="s">
        <v>241</v>
      </c>
      <c r="AK24" s="67">
        <v>1</v>
      </c>
      <c r="AL24" s="68">
        <v>1</v>
      </c>
      <c r="AM24" s="69" t="s">
        <v>242</v>
      </c>
      <c r="AN24" s="134">
        <v>19</v>
      </c>
      <c r="AO24" s="71">
        <f>IF(ISNA(VLOOKUP(AN24,'[11]очки'!$A:$B,2,0)),0,IF(AK24&gt;1,0,VLOOKUP(AN24,'[11]очки'!$A:$B,2,0)))</f>
        <v>42</v>
      </c>
      <c r="AP24" s="72">
        <f t="shared" si="0"/>
      </c>
      <c r="AQ24" s="135"/>
      <c r="AR24" s="140">
        <f>IF(COUNTIF(AK22:AK24,4)&gt;0,"не фин.",SUM(AO22:AO24))</f>
        <v>132</v>
      </c>
      <c r="AS24" s="141"/>
      <c r="AT24" s="142">
        <f>IF(COUNTIF(AJ24:AJ26,"не фин.")&gt;0,"",LARGE($AR$6:$AR$32,1)/AR24)</f>
        <v>2.1666666666666665</v>
      </c>
      <c r="AU24" s="119"/>
      <c r="AV24" s="77">
        <v>19</v>
      </c>
      <c r="AW24" s="136"/>
    </row>
    <row r="25" spans="1:49" ht="12.75" customHeight="1">
      <c r="A25" s="119">
        <v>20</v>
      </c>
      <c r="B25" s="120"/>
      <c r="C25" s="48"/>
      <c r="D25" s="49"/>
      <c r="E25" s="121" t="s">
        <v>198</v>
      </c>
      <c r="F25" s="122">
        <v>2000</v>
      </c>
      <c r="G25" s="123" t="s">
        <v>177</v>
      </c>
      <c r="H25" s="55">
        <v>1</v>
      </c>
      <c r="I25" s="55" t="s">
        <v>19</v>
      </c>
      <c r="J25" s="54"/>
      <c r="K25" s="53"/>
      <c r="L25" s="139" t="s">
        <v>75</v>
      </c>
      <c r="M25" s="55"/>
      <c r="N25" s="125" t="s">
        <v>47</v>
      </c>
      <c r="O25" s="127" t="s">
        <v>67</v>
      </c>
      <c r="P25" s="57">
        <v>0.68125</v>
      </c>
      <c r="Q25" s="128"/>
      <c r="R25" s="164" t="s">
        <v>49</v>
      </c>
      <c r="S25" s="153"/>
      <c r="T25" s="148"/>
      <c r="U25" s="153"/>
      <c r="V25" s="148"/>
      <c r="W25" s="153"/>
      <c r="X25" s="148"/>
      <c r="Y25" s="153"/>
      <c r="Z25" s="148"/>
      <c r="AA25" s="130"/>
      <c r="AB25" s="131"/>
      <c r="AC25" s="130"/>
      <c r="AD25" s="131"/>
      <c r="AE25" s="138">
        <v>0.7198148148148148</v>
      </c>
      <c r="AF25" s="63">
        <v>0</v>
      </c>
      <c r="AG25" s="64">
        <v>0.038564814814814774</v>
      </c>
      <c r="AH25" s="133"/>
      <c r="AI25" s="64">
        <v>0.038564814814814774</v>
      </c>
      <c r="AJ25" s="66" t="s">
        <v>241</v>
      </c>
      <c r="AK25" s="67">
        <v>1</v>
      </c>
      <c r="AL25" s="68">
        <v>1</v>
      </c>
      <c r="AM25" s="69" t="s">
        <v>242</v>
      </c>
      <c r="AN25" s="134">
        <v>20</v>
      </c>
      <c r="AO25" s="71">
        <f>IF(ISNA(VLOOKUP(AN25,'[11]очки'!$A:$B,2,0)),0,IF(AK25&gt;1,0,VLOOKUP(AN25,'[11]очки'!$A:$B,2,0)))</f>
        <v>40</v>
      </c>
      <c r="AP25" s="72">
        <f t="shared" si="0"/>
      </c>
      <c r="AQ25" s="135"/>
      <c r="AR25" s="74">
        <f>IF(COUNTIF(AK25:AK26,4)&gt;0,"не фин.",SUM(AO25:AO26))</f>
        <v>78</v>
      </c>
      <c r="AS25" s="75"/>
      <c r="AT25" s="76">
        <f>IF(COUNTIF(AK25:AK26,4)&gt;0,"",LARGE($AR$6:$AR$32,1)/AR25)</f>
        <v>3.6666666666666665</v>
      </c>
      <c r="AU25" s="119"/>
      <c r="AV25" s="77">
        <v>20</v>
      </c>
      <c r="AW25" s="136"/>
    </row>
    <row r="26" spans="1:49" ht="12.75" customHeight="1">
      <c r="A26" s="119">
        <v>21</v>
      </c>
      <c r="B26" s="120"/>
      <c r="C26" s="48"/>
      <c r="D26" s="49"/>
      <c r="E26" s="121" t="s">
        <v>199</v>
      </c>
      <c r="F26" s="122">
        <v>1999</v>
      </c>
      <c r="G26" s="123" t="s">
        <v>156</v>
      </c>
      <c r="H26" s="55">
        <v>0</v>
      </c>
      <c r="I26" s="55" t="s">
        <v>19</v>
      </c>
      <c r="J26" s="124"/>
      <c r="K26" s="53"/>
      <c r="L26" s="139" t="s">
        <v>75</v>
      </c>
      <c r="M26" s="55"/>
      <c r="N26" s="125" t="s">
        <v>47</v>
      </c>
      <c r="O26" s="127" t="s">
        <v>67</v>
      </c>
      <c r="P26" s="57">
        <v>0.63125</v>
      </c>
      <c r="Q26" s="128"/>
      <c r="R26" s="164"/>
      <c r="S26" s="153"/>
      <c r="T26" s="148" t="s">
        <v>49</v>
      </c>
      <c r="U26" s="153"/>
      <c r="V26" s="148"/>
      <c r="W26" s="153"/>
      <c r="X26" s="148"/>
      <c r="Y26" s="153"/>
      <c r="Z26" s="148"/>
      <c r="AA26" s="130"/>
      <c r="AB26" s="131"/>
      <c r="AC26" s="130"/>
      <c r="AD26" s="131"/>
      <c r="AE26" s="138">
        <v>0.6833217592592593</v>
      </c>
      <c r="AF26" s="63">
        <v>0</v>
      </c>
      <c r="AG26" s="64">
        <v>0.05207175925925933</v>
      </c>
      <c r="AH26" s="133"/>
      <c r="AI26" s="64">
        <v>0.05207175925925933</v>
      </c>
      <c r="AJ26" s="66" t="s">
        <v>241</v>
      </c>
      <c r="AK26" s="67">
        <v>1</v>
      </c>
      <c r="AL26" s="68">
        <v>1</v>
      </c>
      <c r="AM26" s="69" t="s">
        <v>242</v>
      </c>
      <c r="AN26" s="134">
        <v>21</v>
      </c>
      <c r="AO26" s="71">
        <f>IF(ISNA(VLOOKUP(AN26,'[11]очки'!$A:$B,2,0)),0,IF(AK26&gt;1,0,VLOOKUP(AN26,'[11]очки'!$A:$B,2,0)))</f>
        <v>38</v>
      </c>
      <c r="AP26" s="72">
        <f t="shared" si="0"/>
      </c>
      <c r="AQ26" s="135"/>
      <c r="AR26" s="74">
        <f>IF(COUNTIF(AK25:AK26,4)&gt;0,"не фин.",SUM(AO25:AO26))</f>
        <v>78</v>
      </c>
      <c r="AS26" s="75"/>
      <c r="AT26" s="76">
        <f>IF(COUNTIF(AK25:AK26,4)&gt;0,"",LARGE($AR$6:$AR$32,1)/AR26)</f>
        <v>3.6666666666666665</v>
      </c>
      <c r="AU26" s="119"/>
      <c r="AV26" s="77">
        <v>21</v>
      </c>
      <c r="AW26" s="136"/>
    </row>
    <row r="27" spans="1:49" ht="12.75" customHeight="1">
      <c r="A27" s="119">
        <v>22</v>
      </c>
      <c r="B27" s="47"/>
      <c r="C27" s="48"/>
      <c r="D27" s="49"/>
      <c r="E27" s="121" t="s">
        <v>200</v>
      </c>
      <c r="F27" s="122">
        <v>2000</v>
      </c>
      <c r="G27" s="123" t="s">
        <v>45</v>
      </c>
      <c r="H27" s="55">
        <v>0</v>
      </c>
      <c r="I27" s="55" t="s">
        <v>19</v>
      </c>
      <c r="J27" s="54"/>
      <c r="K27" s="53"/>
      <c r="L27" s="139" t="s">
        <v>136</v>
      </c>
      <c r="M27" s="55"/>
      <c r="N27" s="125" t="s">
        <v>47</v>
      </c>
      <c r="O27" s="127" t="s">
        <v>137</v>
      </c>
      <c r="P27" s="57">
        <v>0.6534722222222222</v>
      </c>
      <c r="Q27" s="128"/>
      <c r="R27" s="164"/>
      <c r="S27" s="153"/>
      <c r="T27" s="148"/>
      <c r="U27" s="153"/>
      <c r="V27" s="148"/>
      <c r="W27" s="153"/>
      <c r="X27" s="148"/>
      <c r="Y27" s="153" t="s">
        <v>49</v>
      </c>
      <c r="Z27" s="148"/>
      <c r="AA27" s="130"/>
      <c r="AB27" s="131"/>
      <c r="AC27" s="130"/>
      <c r="AD27" s="131"/>
      <c r="AE27" s="138">
        <v>0.7064120370370371</v>
      </c>
      <c r="AF27" s="63">
        <v>0</v>
      </c>
      <c r="AG27" s="64">
        <v>0.05293981481481491</v>
      </c>
      <c r="AH27" s="133"/>
      <c r="AI27" s="64">
        <v>0.05293981481481491</v>
      </c>
      <c r="AJ27" s="66" t="s">
        <v>241</v>
      </c>
      <c r="AK27" s="67">
        <v>1</v>
      </c>
      <c r="AL27" s="68">
        <v>1</v>
      </c>
      <c r="AM27" s="69" t="s">
        <v>242</v>
      </c>
      <c r="AN27" s="134">
        <v>22</v>
      </c>
      <c r="AO27" s="71">
        <f>IF(ISNA(VLOOKUP(AN27,'[11]очки'!$A:$B,2,0)),0,IF(AK27&gt;1,0,VLOOKUP(AN27,'[11]очки'!$A:$B,2,0)))</f>
        <v>36</v>
      </c>
      <c r="AP27" s="72">
        <f t="shared" si="0"/>
      </c>
      <c r="AQ27" s="135"/>
      <c r="AR27" s="144">
        <f>IF(COUNTIF(AK27:AK29,4)&gt;0,"не фин.",SUM(AO27:AO29))</f>
        <v>102</v>
      </c>
      <c r="AS27" s="145"/>
      <c r="AT27" s="76">
        <f>IF(COUNTIF(AK27:AK29,4)&gt;0,"",LARGE($AR$6:$AR$32,1)/AR27)</f>
        <v>2.803921568627451</v>
      </c>
      <c r="AU27" s="119"/>
      <c r="AV27" s="77">
        <v>22</v>
      </c>
      <c r="AW27" s="136"/>
    </row>
    <row r="28" spans="1:49" ht="12.75" customHeight="1">
      <c r="A28" s="119">
        <v>23</v>
      </c>
      <c r="B28" s="47"/>
      <c r="C28" s="48"/>
      <c r="D28" s="49"/>
      <c r="E28" s="121" t="s">
        <v>201</v>
      </c>
      <c r="F28" s="122">
        <v>2000</v>
      </c>
      <c r="G28" s="123" t="s">
        <v>156</v>
      </c>
      <c r="H28" s="55">
        <v>0</v>
      </c>
      <c r="I28" s="55" t="s">
        <v>19</v>
      </c>
      <c r="J28" s="54"/>
      <c r="K28" s="53"/>
      <c r="L28" s="139" t="s">
        <v>75</v>
      </c>
      <c r="M28" s="55"/>
      <c r="N28" s="125" t="s">
        <v>47</v>
      </c>
      <c r="O28" s="127" t="s">
        <v>67</v>
      </c>
      <c r="P28" s="57">
        <v>0.6590277777777778</v>
      </c>
      <c r="Q28" s="128"/>
      <c r="R28" s="164"/>
      <c r="S28" s="153"/>
      <c r="T28" s="148" t="s">
        <v>49</v>
      </c>
      <c r="U28" s="153"/>
      <c r="V28" s="148"/>
      <c r="W28" s="153"/>
      <c r="X28" s="148"/>
      <c r="Y28" s="153"/>
      <c r="Z28" s="148"/>
      <c r="AA28" s="130"/>
      <c r="AB28" s="131"/>
      <c r="AC28" s="130"/>
      <c r="AD28" s="131"/>
      <c r="AE28" s="138">
        <v>0.7132060185185186</v>
      </c>
      <c r="AF28" s="63">
        <v>0</v>
      </c>
      <c r="AG28" s="64">
        <v>0.054178240740740846</v>
      </c>
      <c r="AH28" s="133"/>
      <c r="AI28" s="64">
        <v>0.054178240740740846</v>
      </c>
      <c r="AJ28" s="66" t="s">
        <v>241</v>
      </c>
      <c r="AK28" s="67">
        <v>1</v>
      </c>
      <c r="AL28" s="68">
        <v>1</v>
      </c>
      <c r="AM28" s="69" t="s">
        <v>242</v>
      </c>
      <c r="AN28" s="134">
        <v>23</v>
      </c>
      <c r="AO28" s="71">
        <f>IF(ISNA(VLOOKUP(AN28,'[11]очки'!$A:$B,2,0)),0,IF(AK28&gt;1,0,VLOOKUP(AN28,'[11]очки'!$A:$B,2,0)))</f>
        <v>34</v>
      </c>
      <c r="AP28" s="72">
        <f t="shared" si="0"/>
      </c>
      <c r="AQ28" s="135"/>
      <c r="AR28" s="74">
        <f>IF(COUNTIF(AK27:AK29,4)&gt;0,"не фин.",SUM(AO27:AO29))</f>
        <v>102</v>
      </c>
      <c r="AS28" s="75"/>
      <c r="AT28" s="76">
        <f>IF(COUNTIF(AK27:AK29,4)&gt;0,"",LARGE($AR$6:$AR$32,1)/AR28)</f>
        <v>2.803921568627451</v>
      </c>
      <c r="AU28" s="119"/>
      <c r="AV28" s="77">
        <v>23</v>
      </c>
      <c r="AW28" s="136"/>
    </row>
    <row r="29" spans="1:49" ht="12.75" customHeight="1">
      <c r="A29" s="119">
        <v>24</v>
      </c>
      <c r="B29" s="47"/>
      <c r="C29" s="48"/>
      <c r="D29" s="49"/>
      <c r="E29" s="121" t="s">
        <v>202</v>
      </c>
      <c r="F29" s="122">
        <v>1999</v>
      </c>
      <c r="G29" s="123" t="s">
        <v>45</v>
      </c>
      <c r="H29" s="55">
        <v>0</v>
      </c>
      <c r="I29" s="55" t="s">
        <v>19</v>
      </c>
      <c r="J29" s="54"/>
      <c r="K29" s="53"/>
      <c r="L29" s="139" t="s">
        <v>78</v>
      </c>
      <c r="M29" s="55"/>
      <c r="N29" s="125" t="s">
        <v>47</v>
      </c>
      <c r="O29" s="127" t="s">
        <v>172</v>
      </c>
      <c r="P29" s="57">
        <v>0.6868055555555556</v>
      </c>
      <c r="Q29" s="128"/>
      <c r="R29" s="164" t="s">
        <v>49</v>
      </c>
      <c r="S29" s="153"/>
      <c r="T29" s="148"/>
      <c r="U29" s="153"/>
      <c r="V29" s="148"/>
      <c r="W29" s="153"/>
      <c r="X29" s="148"/>
      <c r="Y29" s="153" t="s">
        <v>49</v>
      </c>
      <c r="Z29" s="148"/>
      <c r="AA29" s="130"/>
      <c r="AB29" s="131"/>
      <c r="AC29" s="130"/>
      <c r="AD29" s="131"/>
      <c r="AE29" s="138">
        <v>0.7148032407407406</v>
      </c>
      <c r="AF29" s="63">
        <v>0</v>
      </c>
      <c r="AG29" s="64">
        <v>0.027997685185185084</v>
      </c>
      <c r="AH29" s="133"/>
      <c r="AI29" s="64">
        <v>0.027997685185185084</v>
      </c>
      <c r="AJ29" s="66" t="s">
        <v>241</v>
      </c>
      <c r="AK29" s="67">
        <v>1</v>
      </c>
      <c r="AL29" s="68">
        <v>2</v>
      </c>
      <c r="AM29" s="69" t="s">
        <v>242</v>
      </c>
      <c r="AN29" s="134">
        <v>24</v>
      </c>
      <c r="AO29" s="71">
        <f>IF(ISNA(VLOOKUP(AN29,'[11]очки'!$A:$B,2,0)),0,IF(AK29&gt;1,0,VLOOKUP(AN29,'[11]очки'!$A:$B,2,0)))</f>
        <v>32</v>
      </c>
      <c r="AP29" s="72">
        <f t="shared" si="0"/>
      </c>
      <c r="AQ29" s="135"/>
      <c r="AR29" s="140">
        <f>IF(COUNTIF(AK27:AK29,4)&gt;0,"не фин.",SUM(AO27:AO29))</f>
        <v>102</v>
      </c>
      <c r="AS29" s="141"/>
      <c r="AT29" s="142">
        <f>IF(COUNTIF(AJ29:AJ29,"не фин.")&gt;0,"",LARGE($AR$6:$AR$32,1)/AR29)</f>
        <v>2.803921568627451</v>
      </c>
      <c r="AU29" s="119"/>
      <c r="AV29" s="77">
        <v>24</v>
      </c>
      <c r="AW29" s="136"/>
    </row>
    <row r="30" spans="1:49" ht="12.75" customHeight="1">
      <c r="A30" s="119">
        <v>25</v>
      </c>
      <c r="B30" s="47"/>
      <c r="C30" s="48"/>
      <c r="D30" s="49"/>
      <c r="E30" s="170" t="s">
        <v>203</v>
      </c>
      <c r="F30" s="171">
        <v>2002</v>
      </c>
      <c r="G30" s="123" t="s">
        <v>45</v>
      </c>
      <c r="H30" s="55">
        <v>0</v>
      </c>
      <c r="I30" s="55" t="s">
        <v>19</v>
      </c>
      <c r="J30" s="54"/>
      <c r="K30" s="53"/>
      <c r="L30" s="139" t="s">
        <v>46</v>
      </c>
      <c r="M30" s="55"/>
      <c r="N30" s="125" t="s">
        <v>47</v>
      </c>
      <c r="O30" s="127" t="s">
        <v>157</v>
      </c>
      <c r="P30" s="57">
        <v>0.6590277777777778</v>
      </c>
      <c r="Q30" s="128"/>
      <c r="R30" s="164" t="s">
        <v>49</v>
      </c>
      <c r="S30" s="153"/>
      <c r="T30" s="148" t="s">
        <v>49</v>
      </c>
      <c r="U30" s="153"/>
      <c r="V30" s="148"/>
      <c r="W30" s="153"/>
      <c r="X30" s="148"/>
      <c r="Y30" s="153"/>
      <c r="Z30" s="148"/>
      <c r="AA30" s="130"/>
      <c r="AB30" s="131"/>
      <c r="AC30" s="130"/>
      <c r="AD30" s="131"/>
      <c r="AE30" s="138">
        <v>0.7048611111111112</v>
      </c>
      <c r="AF30" s="63">
        <v>0</v>
      </c>
      <c r="AG30" s="64">
        <v>0.04583333333333339</v>
      </c>
      <c r="AH30" s="133"/>
      <c r="AI30" s="64">
        <v>0.04583333333333339</v>
      </c>
      <c r="AJ30" s="66" t="s">
        <v>241</v>
      </c>
      <c r="AK30" s="67">
        <v>1</v>
      </c>
      <c r="AL30" s="68">
        <v>2</v>
      </c>
      <c r="AM30" s="69" t="s">
        <v>242</v>
      </c>
      <c r="AN30" s="134">
        <v>25</v>
      </c>
      <c r="AO30" s="71">
        <f>IF(ISNA(VLOOKUP(AN30,'[11]очки'!$A:$B,2,0)),0,IF(AK30&gt;1,0,VLOOKUP(AN30,'[11]очки'!$A:$B,2,0)))</f>
        <v>30</v>
      </c>
      <c r="AP30" s="72">
        <f t="shared" si="0"/>
      </c>
      <c r="AQ30" s="135"/>
      <c r="AR30" s="140">
        <f>IF(COUNTIF(AK30:AK30,4)&gt;0,"не фин.",SUM(AO30:AO30))</f>
        <v>30</v>
      </c>
      <c r="AS30" s="141"/>
      <c r="AT30" s="142">
        <f>IF(COUNTIF(AJ30:AJ30,"не фин.")&gt;0,"",LARGE($AR$6:$AR$32,1)/AR30)</f>
        <v>9.533333333333333</v>
      </c>
      <c r="AU30" s="119"/>
      <c r="AV30" s="77">
        <v>25</v>
      </c>
      <c r="AW30" s="136"/>
    </row>
    <row r="31" spans="1:49" ht="12.75" customHeight="1">
      <c r="A31" s="119">
        <v>26</v>
      </c>
      <c r="B31" s="47"/>
      <c r="C31" s="48"/>
      <c r="D31" s="49"/>
      <c r="E31" s="170" t="s">
        <v>204</v>
      </c>
      <c r="F31" s="171">
        <v>2000</v>
      </c>
      <c r="G31" s="123" t="s">
        <v>156</v>
      </c>
      <c r="H31" s="55">
        <v>0</v>
      </c>
      <c r="I31" s="55" t="s">
        <v>19</v>
      </c>
      <c r="J31" s="54"/>
      <c r="K31" s="53"/>
      <c r="L31" s="139" t="s">
        <v>75</v>
      </c>
      <c r="M31" s="55"/>
      <c r="N31" s="125" t="s">
        <v>47</v>
      </c>
      <c r="O31" s="127" t="s">
        <v>67</v>
      </c>
      <c r="P31" s="57">
        <v>0.6590277777777778</v>
      </c>
      <c r="Q31" s="128"/>
      <c r="R31" s="164" t="s">
        <v>49</v>
      </c>
      <c r="S31" s="153"/>
      <c r="T31" s="148" t="s">
        <v>49</v>
      </c>
      <c r="U31" s="153"/>
      <c r="V31" s="148"/>
      <c r="W31" s="153"/>
      <c r="X31" s="148"/>
      <c r="Y31" s="153"/>
      <c r="Z31" s="148"/>
      <c r="AA31" s="130"/>
      <c r="AB31" s="131"/>
      <c r="AC31" s="130"/>
      <c r="AD31" s="131"/>
      <c r="AE31" s="138">
        <v>0.7132986111111111</v>
      </c>
      <c r="AF31" s="63">
        <v>0</v>
      </c>
      <c r="AG31" s="64">
        <v>0.05427083333333338</v>
      </c>
      <c r="AH31" s="133"/>
      <c r="AI31" s="64">
        <v>0.05427083333333338</v>
      </c>
      <c r="AJ31" s="66" t="s">
        <v>241</v>
      </c>
      <c r="AK31" s="67">
        <v>1</v>
      </c>
      <c r="AL31" s="68">
        <v>2</v>
      </c>
      <c r="AM31" s="69" t="s">
        <v>242</v>
      </c>
      <c r="AN31" s="134">
        <v>26</v>
      </c>
      <c r="AO31" s="71">
        <f>IF(ISNA(VLOOKUP(AN31,'[11]очки'!$A:$B,2,0)),0,IF(AK31&gt;1,0,VLOOKUP(AN31,'[11]очки'!$A:$B,2,0)))</f>
        <v>28</v>
      </c>
      <c r="AP31" s="72">
        <f t="shared" si="0"/>
      </c>
      <c r="AQ31" s="135"/>
      <c r="AR31" s="74">
        <f>IF(COUNTIF(AK31:AK31,4)&gt;0,"не фин.",SUM(AO31:AO31))</f>
        <v>28</v>
      </c>
      <c r="AS31" s="75"/>
      <c r="AT31" s="76">
        <f>IF(COUNTIF(AK31:AK31,4)&gt;0,"",LARGE($AR$6:$AR$32,1)/AR31)</f>
        <v>10.214285714285714</v>
      </c>
      <c r="AU31" s="119"/>
      <c r="AV31" s="77">
        <v>26</v>
      </c>
      <c r="AW31" s="136"/>
    </row>
    <row r="32" spans="1:49" ht="12.75" customHeight="1">
      <c r="A32" s="119">
        <v>27</v>
      </c>
      <c r="B32" s="120"/>
      <c r="C32" s="48"/>
      <c r="D32" s="49"/>
      <c r="E32" s="170" t="s">
        <v>205</v>
      </c>
      <c r="F32" s="171">
        <v>2000</v>
      </c>
      <c r="G32" s="123" t="s">
        <v>156</v>
      </c>
      <c r="H32" s="55">
        <v>0</v>
      </c>
      <c r="I32" s="55" t="s">
        <v>19</v>
      </c>
      <c r="J32" s="124"/>
      <c r="K32" s="53"/>
      <c r="L32" s="139" t="s">
        <v>99</v>
      </c>
      <c r="M32" s="55"/>
      <c r="N32" s="125" t="s">
        <v>47</v>
      </c>
      <c r="O32" s="127" t="s">
        <v>133</v>
      </c>
      <c r="P32" s="57">
        <v>0.6340277777777777</v>
      </c>
      <c r="Q32" s="128"/>
      <c r="R32" s="164" t="s">
        <v>49</v>
      </c>
      <c r="S32" s="153"/>
      <c r="T32" s="148" t="s">
        <v>49</v>
      </c>
      <c r="U32" s="153"/>
      <c r="V32" s="148"/>
      <c r="W32" s="153"/>
      <c r="X32" s="148" t="s">
        <v>49</v>
      </c>
      <c r="Y32" s="153" t="s">
        <v>49</v>
      </c>
      <c r="Z32" s="148" t="s">
        <v>49</v>
      </c>
      <c r="AA32" s="130"/>
      <c r="AB32" s="131"/>
      <c r="AC32" s="130"/>
      <c r="AD32" s="131"/>
      <c r="AE32" s="132">
        <v>0.6744212962962962</v>
      </c>
      <c r="AF32" s="63">
        <v>0</v>
      </c>
      <c r="AG32" s="64">
        <v>0.04039351851851847</v>
      </c>
      <c r="AH32" s="133"/>
      <c r="AI32" s="64">
        <v>0.04039351851851847</v>
      </c>
      <c r="AJ32" s="66" t="s">
        <v>241</v>
      </c>
      <c r="AK32" s="67">
        <v>1</v>
      </c>
      <c r="AL32" s="68">
        <v>5</v>
      </c>
      <c r="AM32" s="69" t="s">
        <v>242</v>
      </c>
      <c r="AN32" s="134">
        <v>27</v>
      </c>
      <c r="AO32" s="71">
        <f>IF(ISNA(VLOOKUP(AN32,'[11]очки'!$A:$B,2,0)),0,IF(AK32&gt;1,0,VLOOKUP(AN32,'[11]очки'!$A:$B,2,0)))</f>
        <v>26</v>
      </c>
      <c r="AP32" s="72">
        <f t="shared" si="0"/>
      </c>
      <c r="AQ32" s="135"/>
      <c r="AR32" s="144">
        <f>IF(COUNTIF(AK32:AK32,4)&gt;0,"не фин.",SUM(AO32:AO32))</f>
        <v>26</v>
      </c>
      <c r="AS32" s="145"/>
      <c r="AT32" s="76">
        <f>IF(COUNTIF(AK32:AK32,4)&gt;0,"",LARGE($AR$6:$AR$32,1)/AR32)</f>
        <v>11</v>
      </c>
      <c r="AU32" s="119"/>
      <c r="AV32" s="77">
        <v>27</v>
      </c>
      <c r="AW32" s="136"/>
    </row>
    <row r="33" spans="4:40" ht="14.25" hidden="1" outlineLevel="1">
      <c r="D33" s="78"/>
      <c r="E33" s="45"/>
      <c r="F33" s="79"/>
      <c r="G33" s="80" t="s">
        <v>50</v>
      </c>
      <c r="H33" s="81">
        <v>11.2</v>
      </c>
      <c r="I33" s="45"/>
      <c r="J33" s="81"/>
      <c r="N33" s="78"/>
      <c r="O33" s="78"/>
      <c r="AF33" s="83"/>
      <c r="AN33" s="86">
        <v>1</v>
      </c>
    </row>
    <row r="34" spans="1:47" s="83" customFormat="1" ht="43.5" customHeight="1" outlineLevel="1">
      <c r="A34" s="83" t="s">
        <v>51</v>
      </c>
      <c r="C34" s="89"/>
      <c r="D34" s="90"/>
      <c r="E34" s="90"/>
      <c r="F34" s="90"/>
      <c r="G34" s="91"/>
      <c r="H34" s="90"/>
      <c r="I34" s="92"/>
      <c r="J34" s="92"/>
      <c r="K34" s="89"/>
      <c r="L34" s="89"/>
      <c r="M34" s="89"/>
      <c r="N34" s="90"/>
      <c r="O34" s="90"/>
      <c r="P34" s="93"/>
      <c r="Q34" s="94"/>
      <c r="R34" s="95"/>
      <c r="S34" s="94"/>
      <c r="T34" s="93"/>
      <c r="U34" s="94"/>
      <c r="V34" s="95"/>
      <c r="W34" s="94"/>
      <c r="X34" s="93"/>
      <c r="Y34" s="94"/>
      <c r="Z34" s="93"/>
      <c r="AA34" s="94"/>
      <c r="AB34" s="93"/>
      <c r="AC34" s="94"/>
      <c r="AD34" s="93"/>
      <c r="AE34" s="96"/>
      <c r="AG34" s="97"/>
      <c r="AH34" s="93"/>
      <c r="AI34" s="93"/>
      <c r="AJ34" s="98"/>
      <c r="AK34" s="99"/>
      <c r="AN34" s="100"/>
      <c r="AO34" s="100"/>
      <c r="AQ34" s="101"/>
      <c r="AR34" s="102"/>
      <c r="AU34" s="101"/>
    </row>
    <row r="35" spans="1:48" s="83" customFormat="1" ht="21" customHeight="1">
      <c r="A35" s="83" t="s">
        <v>90</v>
      </c>
      <c r="E35" s="103"/>
      <c r="F35" s="103"/>
      <c r="G35" s="104"/>
      <c r="H35" s="103"/>
      <c r="I35" s="103"/>
      <c r="J35" s="103"/>
      <c r="P35" s="105"/>
      <c r="Q35" s="106"/>
      <c r="R35" s="10"/>
      <c r="S35" s="106"/>
      <c r="U35" s="106"/>
      <c r="V35" s="10"/>
      <c r="W35" s="106"/>
      <c r="Y35" s="106"/>
      <c r="AA35" s="106"/>
      <c r="AC35" s="106"/>
      <c r="AE35" s="107"/>
      <c r="AG35" s="108"/>
      <c r="AN35" s="100"/>
      <c r="AO35" s="100"/>
      <c r="AQ35" s="101"/>
      <c r="AR35" s="102"/>
      <c r="AU35" s="101"/>
      <c r="AV35" s="101"/>
    </row>
    <row r="36" spans="4:36" ht="12.75">
      <c r="D36" s="45"/>
      <c r="E36" s="109"/>
      <c r="F36" s="109"/>
      <c r="G36" s="110"/>
      <c r="H36" s="109"/>
      <c r="I36" s="7"/>
      <c r="J36" s="7"/>
      <c r="N36" s="45"/>
      <c r="O36" s="45"/>
      <c r="P36" s="111"/>
      <c r="AG36" s="112"/>
      <c r="AJ36" s="113"/>
    </row>
  </sheetData>
  <sheetProtection/>
  <mergeCells count="20">
    <mergeCell ref="P4:AQ4"/>
    <mergeCell ref="AR4:AT4"/>
    <mergeCell ref="AU4:AU5"/>
    <mergeCell ref="A1:AU1"/>
    <mergeCell ref="A3:AT3"/>
    <mergeCell ref="F4:F5"/>
    <mergeCell ref="G4:G5"/>
    <mergeCell ref="H4:H5"/>
    <mergeCell ref="I4:I5"/>
    <mergeCell ref="K4:K5"/>
    <mergeCell ref="AI2:AU2"/>
    <mergeCell ref="C4:C5"/>
    <mergeCell ref="E4:E5"/>
    <mergeCell ref="A4:A5"/>
    <mergeCell ref="B4:B5"/>
    <mergeCell ref="D4:D5"/>
    <mergeCell ref="L4:L5"/>
    <mergeCell ref="N4:N5"/>
    <mergeCell ref="O4:O5"/>
    <mergeCell ref="J4:J5"/>
  </mergeCells>
  <printOptions/>
  <pageMargins left="0.6299212598425197" right="0.4330708661417323" top="0.4724409448818898" bottom="0.31496062992125984" header="0.5118110236220472" footer="0.2755905511811024"/>
  <pageSetup fitToHeight="3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X39"/>
  <sheetViews>
    <sheetView zoomScale="75" zoomScaleNormal="75" workbookViewId="0" topLeftCell="A1">
      <selection activeCell="A6" sqref="A6:AN35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27.42187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6.00390625" style="45" customWidth="1" collapsed="1"/>
    <col min="19" max="19" width="6.00390625" style="82" hidden="1" customWidth="1" outlineLevel="1"/>
    <col min="20" max="20" width="6.00390625" style="45" customWidth="1" collapsed="1"/>
    <col min="21" max="21" width="6.00390625" style="82" customWidth="1" outlineLevel="1"/>
    <col min="22" max="22" width="6.00390625" style="45" customWidth="1"/>
    <col min="23" max="23" width="6.00390625" style="82" hidden="1" customWidth="1" outlineLevel="1"/>
    <col min="24" max="24" width="6.00390625" style="45" customWidth="1" collapsed="1"/>
    <col min="25" max="25" width="6.00390625" style="82" customWidth="1" outlineLevel="1"/>
    <col min="26" max="26" width="6.00390625" style="45" customWidth="1"/>
    <col min="27" max="27" width="5.57421875" style="82" hidden="1" customWidth="1" outlineLevel="1"/>
    <col min="28" max="28" width="5.00390625" style="45" hidden="1" customWidth="1"/>
    <col min="29" max="29" width="5.57421875" style="82" hidden="1" customWidth="1"/>
    <col min="30" max="30" width="5.140625" style="45" hidden="1" customWidth="1"/>
    <col min="31" max="31" width="9.140625" style="45" customWidth="1"/>
    <col min="32" max="32" width="6.57421875" style="45" customWidth="1"/>
    <col min="33" max="33" width="11.00390625" style="84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AA2" s="9"/>
      <c r="AC2" s="9"/>
      <c r="AG2" s="116"/>
      <c r="AJ2" s="205" t="s">
        <v>53</v>
      </c>
      <c r="AK2" s="206"/>
      <c r="AL2" s="206"/>
      <c r="AM2" s="206"/>
      <c r="AN2" s="12"/>
      <c r="AO2" s="13"/>
      <c r="AP2" s="14"/>
      <c r="AQ2" s="15"/>
      <c r="AR2" s="16"/>
      <c r="AS2" s="11"/>
      <c r="AT2" s="14"/>
      <c r="AU2" s="17" t="s">
        <v>57</v>
      </c>
      <c r="AV2" s="18"/>
      <c r="AW2" s="19"/>
    </row>
    <row r="3" spans="1:49" s="2" customFormat="1" ht="62.25" customHeight="1" thickBot="1">
      <c r="A3" s="178" t="s">
        <v>240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115</v>
      </c>
      <c r="U5" s="27" t="s">
        <v>106</v>
      </c>
      <c r="V5" s="28" t="s">
        <v>26</v>
      </c>
      <c r="W5" s="27"/>
      <c r="X5" s="28" t="s">
        <v>116</v>
      </c>
      <c r="Y5" s="118" t="s">
        <v>117</v>
      </c>
      <c r="Z5" s="28" t="s">
        <v>118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0.08333333333333333</v>
      </c>
      <c r="AX5" s="44">
        <v>0.08333333333333333</v>
      </c>
    </row>
    <row r="6" spans="1:49" ht="12.75" customHeight="1">
      <c r="A6" s="119">
        <v>1</v>
      </c>
      <c r="B6" s="47"/>
      <c r="C6" s="48"/>
      <c r="D6" s="49"/>
      <c r="E6" s="121" t="s">
        <v>206</v>
      </c>
      <c r="F6" s="122">
        <v>1998</v>
      </c>
      <c r="G6" s="123" t="s">
        <v>96</v>
      </c>
      <c r="H6" s="55">
        <v>3</v>
      </c>
      <c r="I6" s="55" t="s">
        <v>20</v>
      </c>
      <c r="J6" s="54"/>
      <c r="K6" s="53"/>
      <c r="L6" s="139" t="s">
        <v>207</v>
      </c>
      <c r="M6" s="55"/>
      <c r="N6" s="125" t="s">
        <v>47</v>
      </c>
      <c r="O6" s="127" t="s">
        <v>208</v>
      </c>
      <c r="P6" s="57">
        <v>0.65625</v>
      </c>
      <c r="Q6" s="128"/>
      <c r="R6" s="129"/>
      <c r="S6" s="130"/>
      <c r="T6" s="131"/>
      <c r="U6" s="130"/>
      <c r="V6" s="131"/>
      <c r="W6" s="130"/>
      <c r="X6" s="131"/>
      <c r="Y6" s="130"/>
      <c r="Z6" s="131"/>
      <c r="AA6" s="130"/>
      <c r="AB6" s="131"/>
      <c r="AC6" s="130"/>
      <c r="AD6" s="131"/>
      <c r="AE6" s="138">
        <v>0.6779976851851851</v>
      </c>
      <c r="AF6" s="63">
        <v>0</v>
      </c>
      <c r="AG6" s="64">
        <v>0.021747685185185106</v>
      </c>
      <c r="AH6" s="133"/>
      <c r="AI6" s="64">
        <v>0.021747685185185106</v>
      </c>
      <c r="AJ6" s="66">
        <v>0.021747685185185106</v>
      </c>
      <c r="AK6" s="67">
        <v>0</v>
      </c>
      <c r="AL6" s="68">
        <v>0</v>
      </c>
      <c r="AM6" s="69">
        <v>0</v>
      </c>
      <c r="AN6" s="134">
        <v>1</v>
      </c>
      <c r="AO6" s="71">
        <f>IF(ISNA(VLOOKUP(AN6,'[11]очки'!$A:$B,2,0)),0,IF(AK6&gt;1,0,VLOOKUP(AN6,'[11]очки'!$A:$B,2,0)))</f>
        <v>100</v>
      </c>
      <c r="AP6" s="72">
        <f aca="true" t="shared" si="0" ref="AP6:AP35">IF(AK6=0,AJ6/SMALL($AJ$6:$AJ$35,1),"")</f>
        <v>1</v>
      </c>
      <c r="AQ6" s="135"/>
      <c r="AR6" s="144">
        <f>IF(COUNTIF(AK6:AK9,4)&gt;0,"не фин.",SUM(AO6:AO9))</f>
        <v>373</v>
      </c>
      <c r="AS6" s="145"/>
      <c r="AT6" s="76">
        <f>IF(COUNTIF(AK6:AK9,4)&gt;0,"",LARGE($AR$6:$AR$35,1)/AR6)</f>
        <v>1</v>
      </c>
      <c r="AU6" s="119"/>
      <c r="AV6" s="77">
        <v>1</v>
      </c>
      <c r="AW6" s="136"/>
    </row>
    <row r="7" spans="1:49" ht="12.75" customHeight="1">
      <c r="A7" s="119">
        <v>2</v>
      </c>
      <c r="B7" s="120"/>
      <c r="C7" s="48"/>
      <c r="D7" s="49"/>
      <c r="E7" s="121" t="s">
        <v>209</v>
      </c>
      <c r="F7" s="122">
        <v>1998</v>
      </c>
      <c r="G7" s="123" t="s">
        <v>45</v>
      </c>
      <c r="H7" s="55">
        <v>0</v>
      </c>
      <c r="I7" s="55" t="s">
        <v>20</v>
      </c>
      <c r="J7" s="54"/>
      <c r="K7" s="53"/>
      <c r="L7" s="139" t="s">
        <v>188</v>
      </c>
      <c r="M7" s="55"/>
      <c r="N7" s="125" t="s">
        <v>47</v>
      </c>
      <c r="O7" s="127" t="s">
        <v>189</v>
      </c>
      <c r="P7" s="57">
        <v>0.6479166666666667</v>
      </c>
      <c r="Q7" s="128"/>
      <c r="R7" s="129"/>
      <c r="S7" s="130"/>
      <c r="T7" s="131"/>
      <c r="U7" s="130"/>
      <c r="V7" s="131"/>
      <c r="W7" s="130"/>
      <c r="X7" s="131"/>
      <c r="Y7" s="130"/>
      <c r="Z7" s="131"/>
      <c r="AA7" s="130"/>
      <c r="AB7" s="131" t="s">
        <v>49</v>
      </c>
      <c r="AC7" s="130"/>
      <c r="AD7" s="131"/>
      <c r="AE7" s="138">
        <v>0.6735300925925927</v>
      </c>
      <c r="AF7" s="63">
        <v>0</v>
      </c>
      <c r="AG7" s="64">
        <v>0.02561342592592597</v>
      </c>
      <c r="AH7" s="133"/>
      <c r="AI7" s="64">
        <v>0.02561342592592597</v>
      </c>
      <c r="AJ7" s="66">
        <v>0.02561342592592597</v>
      </c>
      <c r="AK7" s="67">
        <v>0</v>
      </c>
      <c r="AL7" s="68">
        <v>0</v>
      </c>
      <c r="AM7" s="69">
        <v>0.003865740740740864</v>
      </c>
      <c r="AN7" s="134">
        <v>2</v>
      </c>
      <c r="AO7" s="71">
        <f>IF(ISNA(VLOOKUP(AN7,'[11]очки'!$A:$B,2,0)),0,IF(AK7&gt;1,0,VLOOKUP(AN7,'[11]очки'!$A:$B,2,0)))</f>
        <v>95</v>
      </c>
      <c r="AP7" s="72">
        <f t="shared" si="0"/>
        <v>1.177754124534333</v>
      </c>
      <c r="AQ7" s="135"/>
      <c r="AR7" s="74">
        <f>IF(COUNTIF(AK6:AK9,4)&gt;0,"не фин.",SUM(AO6:AO9))</f>
        <v>373</v>
      </c>
      <c r="AS7" s="75"/>
      <c r="AT7" s="76">
        <f>IF(COUNTIF(AK6:AK9,4)&gt;0,"",LARGE($AR$6:$AR$35,1)/AR7)</f>
        <v>1</v>
      </c>
      <c r="AU7" s="119"/>
      <c r="AV7" s="77">
        <v>2</v>
      </c>
      <c r="AW7" s="136"/>
    </row>
    <row r="8" spans="1:49" ht="12.75" customHeight="1">
      <c r="A8" s="119">
        <v>3</v>
      </c>
      <c r="B8" s="120"/>
      <c r="C8" s="48"/>
      <c r="D8" s="49"/>
      <c r="E8" s="121" t="s">
        <v>210</v>
      </c>
      <c r="F8" s="122">
        <v>1998</v>
      </c>
      <c r="G8" s="123" t="s">
        <v>45</v>
      </c>
      <c r="H8" s="55">
        <v>0</v>
      </c>
      <c r="I8" s="55" t="s">
        <v>20</v>
      </c>
      <c r="J8" s="54"/>
      <c r="K8" s="53"/>
      <c r="L8" s="139" t="s">
        <v>188</v>
      </c>
      <c r="M8" s="55"/>
      <c r="N8" s="125" t="s">
        <v>47</v>
      </c>
      <c r="O8" s="127" t="s">
        <v>189</v>
      </c>
      <c r="P8" s="57">
        <v>0.6479166666666667</v>
      </c>
      <c r="Q8" s="128"/>
      <c r="R8" s="129"/>
      <c r="S8" s="130"/>
      <c r="T8" s="131"/>
      <c r="U8" s="130">
        <v>0.0004629629629629629</v>
      </c>
      <c r="V8" s="131"/>
      <c r="W8" s="130"/>
      <c r="X8" s="131"/>
      <c r="Y8" s="130"/>
      <c r="Z8" s="131"/>
      <c r="AA8" s="130"/>
      <c r="AB8" s="131"/>
      <c r="AC8" s="130"/>
      <c r="AD8" s="131"/>
      <c r="AE8" s="138">
        <v>0.6744212962962962</v>
      </c>
      <c r="AF8" s="63">
        <v>0.0004629629629629629</v>
      </c>
      <c r="AG8" s="64">
        <v>0.026041666666666553</v>
      </c>
      <c r="AH8" s="133"/>
      <c r="AI8" s="64">
        <v>0.026041666666666553</v>
      </c>
      <c r="AJ8" s="66">
        <v>0.026041666666666553</v>
      </c>
      <c r="AK8" s="67">
        <v>0</v>
      </c>
      <c r="AL8" s="68">
        <v>0</v>
      </c>
      <c r="AM8" s="69">
        <v>0.004293981481481447</v>
      </c>
      <c r="AN8" s="134">
        <v>3</v>
      </c>
      <c r="AO8" s="71">
        <f>IF(ISNA(VLOOKUP(AN8,'[11]очки'!$A:$B,2,0)),0,IF(AK8&gt;1,0,VLOOKUP(AN8,'[11]очки'!$A:$B,2,0)))</f>
        <v>91</v>
      </c>
      <c r="AP8" s="72">
        <f t="shared" si="0"/>
        <v>1.1974454497072902</v>
      </c>
      <c r="AQ8" s="135"/>
      <c r="AR8" s="74">
        <f>IF(COUNTIF(AK6:AK9,4)&gt;0,"не фин.",SUM(AO6:AO9))</f>
        <v>373</v>
      </c>
      <c r="AS8" s="75"/>
      <c r="AT8" s="76">
        <f>IF(COUNTIF(AK6:AK9,4)&gt;0,"",LARGE($AR$6:$AR$35,1)/AR8)</f>
        <v>1</v>
      </c>
      <c r="AU8" s="119"/>
      <c r="AV8" s="77">
        <v>3</v>
      </c>
      <c r="AW8" s="136"/>
    </row>
    <row r="9" spans="1:49" ht="12.75" customHeight="1">
      <c r="A9" s="119">
        <v>4</v>
      </c>
      <c r="B9" s="120"/>
      <c r="C9" s="48"/>
      <c r="D9" s="49"/>
      <c r="E9" s="121" t="s">
        <v>211</v>
      </c>
      <c r="F9" s="122">
        <v>1999</v>
      </c>
      <c r="G9" s="123" t="s">
        <v>45</v>
      </c>
      <c r="H9" s="55">
        <v>0</v>
      </c>
      <c r="I9" s="55" t="s">
        <v>20</v>
      </c>
      <c r="J9" s="54"/>
      <c r="K9" s="53"/>
      <c r="L9" s="139" t="s">
        <v>128</v>
      </c>
      <c r="M9" s="55"/>
      <c r="N9" s="125" t="s">
        <v>47</v>
      </c>
      <c r="O9" s="127" t="s">
        <v>212</v>
      </c>
      <c r="P9" s="57">
        <v>0.6618055555555555</v>
      </c>
      <c r="Q9" s="128"/>
      <c r="R9" s="129"/>
      <c r="S9" s="130"/>
      <c r="T9" s="131"/>
      <c r="U9" s="130"/>
      <c r="V9" s="131"/>
      <c r="W9" s="130"/>
      <c r="X9" s="131"/>
      <c r="Y9" s="130"/>
      <c r="Z9" s="131"/>
      <c r="AA9" s="130"/>
      <c r="AB9" s="131"/>
      <c r="AC9" s="130"/>
      <c r="AD9" s="131"/>
      <c r="AE9" s="138">
        <v>0.6882291666666666</v>
      </c>
      <c r="AF9" s="63">
        <v>0</v>
      </c>
      <c r="AG9" s="64">
        <v>0.026423611111111023</v>
      </c>
      <c r="AH9" s="133"/>
      <c r="AI9" s="64">
        <v>0.026423611111111023</v>
      </c>
      <c r="AJ9" s="66">
        <v>0.026423611111111023</v>
      </c>
      <c r="AK9" s="67">
        <v>0</v>
      </c>
      <c r="AL9" s="68">
        <v>0</v>
      </c>
      <c r="AM9" s="69">
        <v>0.004675925925925917</v>
      </c>
      <c r="AN9" s="134">
        <v>4</v>
      </c>
      <c r="AO9" s="71">
        <f>IF(ISNA(VLOOKUP(AN9,'[11]очки'!$A:$B,2,0)),0,IF(AK9&gt;1,0,VLOOKUP(AN9,'[11]очки'!$A:$B,2,0)))</f>
        <v>87</v>
      </c>
      <c r="AP9" s="72">
        <f t="shared" si="0"/>
        <v>1.2150079829696652</v>
      </c>
      <c r="AQ9" s="135"/>
      <c r="AR9" s="140">
        <f>IF(COUNTIF(AK6:AK9,4)&gt;0,"не фин.",SUM(AO6:AO9))</f>
        <v>373</v>
      </c>
      <c r="AS9" s="141"/>
      <c r="AT9" s="142">
        <f>IF(COUNTIF(AJ9:AJ12,"не фин.")&gt;0,"",LARGE($AR$6:$AR$35,1)/AR9)</f>
        <v>1</v>
      </c>
      <c r="AU9" s="119"/>
      <c r="AV9" s="77">
        <v>4</v>
      </c>
      <c r="AW9" s="136"/>
    </row>
    <row r="10" spans="1:49" ht="12.75" customHeight="1">
      <c r="A10" s="119">
        <v>5</v>
      </c>
      <c r="B10" s="47"/>
      <c r="C10" s="48"/>
      <c r="D10" s="49"/>
      <c r="E10" s="121" t="s">
        <v>213</v>
      </c>
      <c r="F10" s="122">
        <v>1999</v>
      </c>
      <c r="G10" s="123" t="s">
        <v>81</v>
      </c>
      <c r="H10" s="55">
        <v>1</v>
      </c>
      <c r="I10" s="55" t="s">
        <v>20</v>
      </c>
      <c r="J10" s="54"/>
      <c r="K10" s="53"/>
      <c r="L10" s="139" t="s">
        <v>75</v>
      </c>
      <c r="M10" s="55"/>
      <c r="N10" s="125" t="s">
        <v>47</v>
      </c>
      <c r="O10" s="127" t="s">
        <v>67</v>
      </c>
      <c r="P10" s="57">
        <v>0.6701388888888888</v>
      </c>
      <c r="Q10" s="128"/>
      <c r="R10" s="129"/>
      <c r="S10" s="130"/>
      <c r="T10" s="131"/>
      <c r="U10" s="130"/>
      <c r="V10" s="131"/>
      <c r="W10" s="130"/>
      <c r="X10" s="131"/>
      <c r="Y10" s="130"/>
      <c r="Z10" s="131"/>
      <c r="AA10" s="130"/>
      <c r="AB10" s="131"/>
      <c r="AC10" s="130"/>
      <c r="AD10" s="131"/>
      <c r="AE10" s="168">
        <v>0.6969560185185185</v>
      </c>
      <c r="AF10" s="63">
        <v>0</v>
      </c>
      <c r="AG10" s="64">
        <v>0.026817129629629677</v>
      </c>
      <c r="AH10" s="133"/>
      <c r="AI10" s="64">
        <v>0.026817129629629677</v>
      </c>
      <c r="AJ10" s="66">
        <v>0.026817129629629677</v>
      </c>
      <c r="AK10" s="67">
        <v>0</v>
      </c>
      <c r="AL10" s="68">
        <v>0</v>
      </c>
      <c r="AM10" s="69">
        <v>0.005069444444444571</v>
      </c>
      <c r="AN10" s="134">
        <v>5</v>
      </c>
      <c r="AO10" s="71">
        <f>IF(ISNA(VLOOKUP(AN10,'[11]очки'!$A:$B,2,0)),0,IF(AK10&gt;1,0,VLOOKUP(AN10,'[11]очки'!$A:$B,2,0)))</f>
        <v>83</v>
      </c>
      <c r="AP10" s="72">
        <f t="shared" si="0"/>
        <v>1.2331027142096926</v>
      </c>
      <c r="AQ10" s="135"/>
      <c r="AR10" s="144">
        <f>IF(COUNTIF(AK10:AK12,4)&gt;0,"не фин.",SUM(AO10:AO12))</f>
        <v>237</v>
      </c>
      <c r="AS10" s="145"/>
      <c r="AT10" s="76">
        <f>IF(COUNTIF(AK10:AK12,4)&gt;0,"",LARGE($AR$6:$AR$35,1)/AR10)</f>
        <v>1.5738396624472575</v>
      </c>
      <c r="AU10" s="119"/>
      <c r="AV10" s="77">
        <v>5</v>
      </c>
      <c r="AW10" s="136"/>
    </row>
    <row r="11" spans="1:49" ht="12.75" customHeight="1">
      <c r="A11" s="119">
        <v>6</v>
      </c>
      <c r="B11" s="47"/>
      <c r="C11" s="48"/>
      <c r="D11" s="49"/>
      <c r="E11" s="121" t="s">
        <v>214</v>
      </c>
      <c r="F11" s="122">
        <v>1998</v>
      </c>
      <c r="G11" s="123" t="s">
        <v>81</v>
      </c>
      <c r="H11" s="55">
        <v>1</v>
      </c>
      <c r="I11" s="55" t="s">
        <v>20</v>
      </c>
      <c r="J11" s="54"/>
      <c r="K11" s="53"/>
      <c r="L11" s="139" t="s">
        <v>99</v>
      </c>
      <c r="M11" s="55"/>
      <c r="N11" s="125" t="s">
        <v>47</v>
      </c>
      <c r="O11" s="127" t="s">
        <v>133</v>
      </c>
      <c r="P11" s="57">
        <v>0.6368055555555555</v>
      </c>
      <c r="Q11" s="128"/>
      <c r="R11" s="129"/>
      <c r="S11" s="130"/>
      <c r="T11" s="131"/>
      <c r="U11" s="130"/>
      <c r="V11" s="131"/>
      <c r="W11" s="130"/>
      <c r="X11" s="131"/>
      <c r="Y11" s="130"/>
      <c r="Z11" s="131"/>
      <c r="AA11" s="130"/>
      <c r="AB11" s="131"/>
      <c r="AC11" s="130"/>
      <c r="AD11" s="131"/>
      <c r="AE11" s="143">
        <v>0.6644675925925926</v>
      </c>
      <c r="AF11" s="63">
        <v>0</v>
      </c>
      <c r="AG11" s="64">
        <v>0.02766203703703707</v>
      </c>
      <c r="AH11" s="133"/>
      <c r="AI11" s="64">
        <v>0.02766203703703707</v>
      </c>
      <c r="AJ11" s="66">
        <v>0.02766203703703707</v>
      </c>
      <c r="AK11" s="67">
        <v>0</v>
      </c>
      <c r="AL11" s="68">
        <v>0</v>
      </c>
      <c r="AM11" s="69">
        <v>0.005914351851851962</v>
      </c>
      <c r="AN11" s="134">
        <v>6</v>
      </c>
      <c r="AO11" s="71">
        <f>IF(ISNA(VLOOKUP(AN11,'[11]очки'!$A:$B,2,0)),0,IF(AK11&gt;1,0,VLOOKUP(AN11,'[11]очки'!$A:$B,2,0)))</f>
        <v>79</v>
      </c>
      <c r="AP11" s="72">
        <f t="shared" si="0"/>
        <v>1.271953166577973</v>
      </c>
      <c r="AQ11" s="135"/>
      <c r="AR11" s="74">
        <f>IF(COUNTIF(AK10:AK12,4)&gt;0,"не фин.",SUM(AO10:AO12))</f>
        <v>237</v>
      </c>
      <c r="AS11" s="75"/>
      <c r="AT11" s="76">
        <f>IF(COUNTIF(AK10:AK12,4)&gt;0,"",LARGE($AR$6:$AR$35,1)/AR11)</f>
        <v>1.5738396624472575</v>
      </c>
      <c r="AU11" s="119"/>
      <c r="AV11" s="77">
        <v>6</v>
      </c>
      <c r="AW11" s="136"/>
    </row>
    <row r="12" spans="1:49" ht="12.75" customHeight="1">
      <c r="A12" s="119">
        <v>7</v>
      </c>
      <c r="B12" s="47"/>
      <c r="C12" s="48"/>
      <c r="D12" s="49"/>
      <c r="E12" s="121" t="s">
        <v>215</v>
      </c>
      <c r="F12" s="122">
        <v>1998</v>
      </c>
      <c r="G12" s="123" t="s">
        <v>81</v>
      </c>
      <c r="H12" s="55">
        <v>1</v>
      </c>
      <c r="I12" s="55" t="s">
        <v>20</v>
      </c>
      <c r="J12" s="124"/>
      <c r="K12" s="53"/>
      <c r="L12" s="139" t="s">
        <v>99</v>
      </c>
      <c r="M12" s="55"/>
      <c r="N12" s="125" t="s">
        <v>47</v>
      </c>
      <c r="O12" s="127" t="s">
        <v>133</v>
      </c>
      <c r="P12" s="57">
        <v>0.6368055555555555</v>
      </c>
      <c r="Q12" s="128"/>
      <c r="R12" s="129"/>
      <c r="S12" s="130"/>
      <c r="T12" s="131"/>
      <c r="U12" s="130">
        <v>0.0006944444444444445</v>
      </c>
      <c r="V12" s="131"/>
      <c r="W12" s="130"/>
      <c r="X12" s="131"/>
      <c r="Y12" s="130"/>
      <c r="Z12" s="131"/>
      <c r="AA12" s="130"/>
      <c r="AB12" s="131"/>
      <c r="AC12" s="130"/>
      <c r="AD12" s="131"/>
      <c r="AE12" s="132">
        <v>0.6702083333333334</v>
      </c>
      <c r="AF12" s="63">
        <v>0.0006944444444444445</v>
      </c>
      <c r="AG12" s="64">
        <v>0.03270833333333345</v>
      </c>
      <c r="AH12" s="133"/>
      <c r="AI12" s="64">
        <v>0.03270833333333345</v>
      </c>
      <c r="AJ12" s="66">
        <v>0.03270833333333345</v>
      </c>
      <c r="AK12" s="67">
        <v>0</v>
      </c>
      <c r="AL12" s="68">
        <v>0</v>
      </c>
      <c r="AM12" s="69">
        <v>0.010960648148148344</v>
      </c>
      <c r="AN12" s="134">
        <v>7</v>
      </c>
      <c r="AO12" s="71">
        <f>IF(ISNA(VLOOKUP(AN12,'[11]очки'!$A:$B,2,0)),0,IF(AK12&gt;1,0,VLOOKUP(AN12,'[11]очки'!$A:$B,2,0)))</f>
        <v>75</v>
      </c>
      <c r="AP12" s="72">
        <f t="shared" si="0"/>
        <v>1.5039914848323686</v>
      </c>
      <c r="AQ12" s="135"/>
      <c r="AR12" s="74">
        <f>IF(COUNTIF(AK10:AK12,4)&gt;0,"не фин.",SUM(AO10:AO12))</f>
        <v>237</v>
      </c>
      <c r="AS12" s="75"/>
      <c r="AT12" s="76">
        <f>IF(COUNTIF(AK10:AK12,4)&gt;0,"",LARGE($AR$6:$AR$35,1)/AR12)</f>
        <v>1.5738396624472575</v>
      </c>
      <c r="AU12" s="119"/>
      <c r="AV12" s="77">
        <v>7</v>
      </c>
      <c r="AW12" s="136"/>
    </row>
    <row r="13" spans="1:49" ht="12.75" customHeight="1">
      <c r="A13" s="119">
        <v>8</v>
      </c>
      <c r="B13" s="120"/>
      <c r="C13" s="48"/>
      <c r="D13" s="49"/>
      <c r="E13" s="121" t="s">
        <v>216</v>
      </c>
      <c r="F13" s="122">
        <v>1998</v>
      </c>
      <c r="G13" s="123" t="s">
        <v>81</v>
      </c>
      <c r="H13" s="55">
        <v>1</v>
      </c>
      <c r="I13" s="55" t="s">
        <v>20</v>
      </c>
      <c r="J13" s="124"/>
      <c r="K13" s="53"/>
      <c r="L13" s="139" t="s">
        <v>46</v>
      </c>
      <c r="M13" s="55"/>
      <c r="N13" s="125" t="s">
        <v>47</v>
      </c>
      <c r="O13" s="127" t="s">
        <v>157</v>
      </c>
      <c r="P13" s="57">
        <v>0.6340277777777777</v>
      </c>
      <c r="Q13" s="128"/>
      <c r="R13" s="129"/>
      <c r="S13" s="130"/>
      <c r="T13" s="131"/>
      <c r="U13" s="130"/>
      <c r="V13" s="131"/>
      <c r="W13" s="130"/>
      <c r="X13" s="131"/>
      <c r="Y13" s="130"/>
      <c r="Z13" s="131"/>
      <c r="AA13" s="130"/>
      <c r="AB13" s="131"/>
      <c r="AC13" s="130"/>
      <c r="AD13" s="131"/>
      <c r="AE13" s="138">
        <v>0.6674768518518519</v>
      </c>
      <c r="AF13" s="63">
        <v>0</v>
      </c>
      <c r="AG13" s="64">
        <v>0.03344907407407416</v>
      </c>
      <c r="AH13" s="133"/>
      <c r="AI13" s="64">
        <v>0.03344907407407416</v>
      </c>
      <c r="AJ13" s="66">
        <v>0.03344907407407416</v>
      </c>
      <c r="AK13" s="67">
        <v>0</v>
      </c>
      <c r="AL13" s="68">
        <v>0</v>
      </c>
      <c r="AM13" s="69">
        <v>0.011701388888889053</v>
      </c>
      <c r="AN13" s="134">
        <v>8</v>
      </c>
      <c r="AO13" s="71">
        <f>IF(ISNA(VLOOKUP(AN13,'[11]очки'!$A:$B,2,0)),0,IF(AK13&gt;1,0,VLOOKUP(AN13,'[11]очки'!$A:$B,2,0)))</f>
        <v>72</v>
      </c>
      <c r="AP13" s="72">
        <f t="shared" si="0"/>
        <v>1.538052155401819</v>
      </c>
      <c r="AQ13" s="135"/>
      <c r="AR13" s="144">
        <f>IF(COUNTIF(AK13:AK16,4)&gt;0,"не фин.",SUM(AO13:AO16))</f>
        <v>270</v>
      </c>
      <c r="AS13" s="145"/>
      <c r="AT13" s="76">
        <f>IF(COUNTIF(AK13:AK16,4)&gt;0,"",LARGE($AR$6:$AR$35,1)/AR13)</f>
        <v>1.3814814814814815</v>
      </c>
      <c r="AU13" s="119"/>
      <c r="AV13" s="77">
        <v>8</v>
      </c>
      <c r="AW13" s="136"/>
    </row>
    <row r="14" spans="1:49" ht="12.75" customHeight="1">
      <c r="A14" s="119">
        <v>9</v>
      </c>
      <c r="B14" s="120"/>
      <c r="C14" s="48"/>
      <c r="D14" s="49"/>
      <c r="E14" s="121" t="s">
        <v>217</v>
      </c>
      <c r="F14" s="122">
        <v>1999</v>
      </c>
      <c r="G14" s="123" t="s">
        <v>156</v>
      </c>
      <c r="H14" s="55">
        <v>0</v>
      </c>
      <c r="I14" s="55" t="s">
        <v>20</v>
      </c>
      <c r="J14" s="54"/>
      <c r="K14" s="53"/>
      <c r="L14" s="139" t="s">
        <v>75</v>
      </c>
      <c r="M14" s="55"/>
      <c r="N14" s="125" t="s">
        <v>47</v>
      </c>
      <c r="O14" s="127" t="s">
        <v>67</v>
      </c>
      <c r="P14" s="57">
        <v>0.6701388888888888</v>
      </c>
      <c r="Q14" s="128"/>
      <c r="R14" s="129"/>
      <c r="S14" s="130"/>
      <c r="T14" s="131"/>
      <c r="U14" s="130"/>
      <c r="V14" s="131"/>
      <c r="W14" s="130"/>
      <c r="X14" s="131"/>
      <c r="Y14" s="130"/>
      <c r="Z14" s="131"/>
      <c r="AA14" s="130"/>
      <c r="AB14" s="131"/>
      <c r="AC14" s="130"/>
      <c r="AD14" s="131"/>
      <c r="AE14" s="138">
        <v>0.7055208333333334</v>
      </c>
      <c r="AF14" s="63">
        <v>0</v>
      </c>
      <c r="AG14" s="64">
        <v>0.035381944444444535</v>
      </c>
      <c r="AH14" s="133"/>
      <c r="AI14" s="64">
        <v>0.035381944444444535</v>
      </c>
      <c r="AJ14" s="66">
        <v>0.035381944444444535</v>
      </c>
      <c r="AK14" s="67">
        <v>0</v>
      </c>
      <c r="AL14" s="68">
        <v>0</v>
      </c>
      <c r="AM14" s="69">
        <v>0.01363425925925943</v>
      </c>
      <c r="AN14" s="134">
        <v>9</v>
      </c>
      <c r="AO14" s="71">
        <f>IF(ISNA(VLOOKUP(AN14,'[11]очки'!$A:$B,2,0)),0,IF(AK14&gt;1,0,VLOOKUP(AN14,'[11]очки'!$A:$B,2,0)))</f>
        <v>69</v>
      </c>
      <c r="AP14" s="72">
        <f t="shared" si="0"/>
        <v>1.626929217668983</v>
      </c>
      <c r="AQ14" s="135"/>
      <c r="AR14" s="74">
        <f>IF(COUNTIF(AK13:AK16,4)&gt;0,"не фин.",SUM(AO13:AO16))</f>
        <v>270</v>
      </c>
      <c r="AS14" s="75"/>
      <c r="AT14" s="76">
        <f>IF(COUNTIF(AK13:AK16,4)&gt;0,"",LARGE($AR$6:$AR$35,1)/AR14)</f>
        <v>1.3814814814814815</v>
      </c>
      <c r="AU14" s="119"/>
      <c r="AV14" s="77">
        <v>9</v>
      </c>
      <c r="AW14" s="136"/>
    </row>
    <row r="15" spans="1:49" ht="12.75" customHeight="1">
      <c r="A15" s="119">
        <v>10</v>
      </c>
      <c r="B15" s="47"/>
      <c r="C15" s="48"/>
      <c r="D15" s="49"/>
      <c r="E15" s="121" t="s">
        <v>218</v>
      </c>
      <c r="F15" s="122">
        <v>2000</v>
      </c>
      <c r="G15" s="123" t="s">
        <v>177</v>
      </c>
      <c r="H15" s="55">
        <v>1</v>
      </c>
      <c r="I15" s="55" t="s">
        <v>20</v>
      </c>
      <c r="J15" s="54"/>
      <c r="K15" s="53"/>
      <c r="L15" s="139" t="s">
        <v>99</v>
      </c>
      <c r="M15" s="55"/>
      <c r="N15" s="125" t="s">
        <v>47</v>
      </c>
      <c r="O15" s="127" t="s">
        <v>133</v>
      </c>
      <c r="P15" s="57">
        <v>0.6479166666666667</v>
      </c>
      <c r="Q15" s="128"/>
      <c r="R15" s="129"/>
      <c r="S15" s="130"/>
      <c r="T15" s="131"/>
      <c r="U15" s="130"/>
      <c r="V15" s="131"/>
      <c r="W15" s="130"/>
      <c r="X15" s="131"/>
      <c r="Y15" s="130"/>
      <c r="Z15" s="131"/>
      <c r="AA15" s="130"/>
      <c r="AB15" s="131"/>
      <c r="AC15" s="130"/>
      <c r="AD15" s="131"/>
      <c r="AE15" s="138">
        <v>0.6835300925925926</v>
      </c>
      <c r="AF15" s="63">
        <v>0</v>
      </c>
      <c r="AG15" s="64">
        <v>0.03561342592592587</v>
      </c>
      <c r="AH15" s="133"/>
      <c r="AI15" s="64">
        <v>0.03561342592592587</v>
      </c>
      <c r="AJ15" s="66">
        <v>0.03561342592592587</v>
      </c>
      <c r="AK15" s="67">
        <v>0</v>
      </c>
      <c r="AL15" s="68">
        <v>0</v>
      </c>
      <c r="AM15" s="69">
        <v>0.013865740740740762</v>
      </c>
      <c r="AN15" s="134">
        <v>10</v>
      </c>
      <c r="AO15" s="71">
        <f>IF(ISNA(VLOOKUP(AN15,'[11]очки'!$A:$B,2,0)),0,IF(AK15&gt;1,0,VLOOKUP(AN15,'[11]очки'!$A:$B,2,0)))</f>
        <v>66</v>
      </c>
      <c r="AP15" s="72">
        <f t="shared" si="0"/>
        <v>1.6375731772219297</v>
      </c>
      <c r="AQ15" s="135"/>
      <c r="AR15" s="74">
        <f>IF(COUNTIF(AK13:AK16,4)&gt;0,"не фин.",SUM(AO13:AO16))</f>
        <v>270</v>
      </c>
      <c r="AS15" s="75"/>
      <c r="AT15" s="76">
        <f>IF(COUNTIF(AK13:AK16,4)&gt;0,"",LARGE($AR$6:$AR$35,1)/AR15)</f>
        <v>1.3814814814814815</v>
      </c>
      <c r="AU15" s="119"/>
      <c r="AV15" s="77">
        <v>10</v>
      </c>
      <c r="AW15" s="136"/>
    </row>
    <row r="16" spans="1:49" ht="12.75" customHeight="1">
      <c r="A16" s="119">
        <v>11</v>
      </c>
      <c r="B16" s="120"/>
      <c r="C16" s="48"/>
      <c r="D16" s="49"/>
      <c r="E16" s="121" t="s">
        <v>219</v>
      </c>
      <c r="F16" s="122">
        <v>1999</v>
      </c>
      <c r="G16" s="123" t="s">
        <v>45</v>
      </c>
      <c r="H16" s="55">
        <v>0</v>
      </c>
      <c r="I16" s="55" t="s">
        <v>20</v>
      </c>
      <c r="J16" s="54"/>
      <c r="K16" s="53"/>
      <c r="L16" s="139" t="s">
        <v>145</v>
      </c>
      <c r="M16" s="55"/>
      <c r="N16" s="125" t="s">
        <v>47</v>
      </c>
      <c r="O16" s="127" t="s">
        <v>146</v>
      </c>
      <c r="P16" s="57">
        <v>0.642361111111111</v>
      </c>
      <c r="Q16" s="128"/>
      <c r="R16" s="129"/>
      <c r="S16" s="130"/>
      <c r="T16" s="131"/>
      <c r="U16" s="130"/>
      <c r="V16" s="131"/>
      <c r="W16" s="130"/>
      <c r="X16" s="131"/>
      <c r="Y16" s="130"/>
      <c r="Z16" s="131"/>
      <c r="AA16" s="130"/>
      <c r="AB16" s="131"/>
      <c r="AC16" s="130"/>
      <c r="AD16" s="131"/>
      <c r="AE16" s="138">
        <v>0.678425925925926</v>
      </c>
      <c r="AF16" s="63">
        <v>0</v>
      </c>
      <c r="AG16" s="64">
        <v>0.03606481481481494</v>
      </c>
      <c r="AH16" s="133"/>
      <c r="AI16" s="64">
        <v>0.03606481481481494</v>
      </c>
      <c r="AJ16" s="66">
        <v>0.03606481481481494</v>
      </c>
      <c r="AK16" s="67">
        <v>0</v>
      </c>
      <c r="AL16" s="68">
        <v>0</v>
      </c>
      <c r="AM16" s="69">
        <v>0.014317129629629832</v>
      </c>
      <c r="AN16" s="134">
        <v>11</v>
      </c>
      <c r="AO16" s="71">
        <f>IF(ISNA(VLOOKUP(AN16,'[11]очки'!$A:$B,2,0)),0,IF(AK16&gt;1,0,VLOOKUP(AN16,'[11]очки'!$A:$B,2,0)))</f>
        <v>63</v>
      </c>
      <c r="AP16" s="72">
        <f t="shared" si="0"/>
        <v>1.658328898350198</v>
      </c>
      <c r="AQ16" s="135"/>
      <c r="AR16" s="140">
        <f>IF(COUNTIF(AK13:AK16,4)&gt;0,"не фин.",SUM(AO13:AO16))</f>
        <v>270</v>
      </c>
      <c r="AS16" s="141"/>
      <c r="AT16" s="142">
        <f>IF(COUNTIF(AJ16:AJ16,"не фин.")&gt;0,"",LARGE($AR$6:$AR$35,1)/AR16)</f>
        <v>1.3814814814814815</v>
      </c>
      <c r="AU16" s="119"/>
      <c r="AV16" s="77">
        <v>11</v>
      </c>
      <c r="AW16" s="136"/>
    </row>
    <row r="17" spans="1:49" ht="12.75" customHeight="1">
      <c r="A17" s="119">
        <v>12</v>
      </c>
      <c r="B17" s="120"/>
      <c r="C17" s="48"/>
      <c r="D17" s="49"/>
      <c r="E17" s="121" t="s">
        <v>220</v>
      </c>
      <c r="F17" s="122">
        <v>1998</v>
      </c>
      <c r="G17" s="123" t="s">
        <v>45</v>
      </c>
      <c r="H17" s="55">
        <v>0</v>
      </c>
      <c r="I17" s="55" t="s">
        <v>20</v>
      </c>
      <c r="J17" s="54"/>
      <c r="K17" s="53"/>
      <c r="L17" s="139" t="s">
        <v>78</v>
      </c>
      <c r="M17" s="55"/>
      <c r="N17" s="125" t="s">
        <v>47</v>
      </c>
      <c r="O17" s="127" t="s">
        <v>172</v>
      </c>
      <c r="P17" s="57">
        <v>0.642361111111111</v>
      </c>
      <c r="Q17" s="128"/>
      <c r="R17" s="129"/>
      <c r="S17" s="130"/>
      <c r="T17" s="131"/>
      <c r="U17" s="130"/>
      <c r="V17" s="131"/>
      <c r="W17" s="130"/>
      <c r="X17" s="131"/>
      <c r="Y17" s="130"/>
      <c r="Z17" s="131"/>
      <c r="AA17" s="130"/>
      <c r="AB17" s="131"/>
      <c r="AC17" s="130"/>
      <c r="AD17" s="131"/>
      <c r="AE17" s="138">
        <v>0.6801736111111111</v>
      </c>
      <c r="AF17" s="63">
        <v>0</v>
      </c>
      <c r="AG17" s="64">
        <v>0.0378125</v>
      </c>
      <c r="AH17" s="133"/>
      <c r="AI17" s="64">
        <v>0.0378125</v>
      </c>
      <c r="AJ17" s="66">
        <v>0.0378125</v>
      </c>
      <c r="AK17" s="67">
        <v>0</v>
      </c>
      <c r="AL17" s="68">
        <v>0</v>
      </c>
      <c r="AM17" s="69">
        <v>0.01606481481481492</v>
      </c>
      <c r="AN17" s="134">
        <v>12</v>
      </c>
      <c r="AO17" s="71">
        <f>IF(ISNA(VLOOKUP(AN17,'[11]очки'!$A:$B,2,0)),0,IF(AK17&gt;1,0,VLOOKUP(AN17,'[11]очки'!$A:$B,2,0)))</f>
        <v>60</v>
      </c>
      <c r="AP17" s="72">
        <f t="shared" si="0"/>
        <v>1.738690792974993</v>
      </c>
      <c r="AQ17" s="135"/>
      <c r="AR17" s="140">
        <f>IF(COUNTIF(AK17:AK17,4)&gt;0,"не фин.",SUM(AO17:AO17))</f>
        <v>60</v>
      </c>
      <c r="AS17" s="141"/>
      <c r="AT17" s="142">
        <f>IF(COUNTIF(AJ17:AJ19,"не фин.")&gt;0,"",LARGE($AR$6:$AR$35,1)/AR17)</f>
        <v>6.216666666666667</v>
      </c>
      <c r="AU17" s="119"/>
      <c r="AV17" s="77">
        <v>12</v>
      </c>
      <c r="AW17" s="136"/>
    </row>
    <row r="18" spans="1:49" ht="12.75" customHeight="1">
      <c r="A18" s="119">
        <v>13</v>
      </c>
      <c r="B18" s="47"/>
      <c r="C18" s="48"/>
      <c r="D18" s="49"/>
      <c r="E18" s="121" t="s">
        <v>221</v>
      </c>
      <c r="F18" s="122">
        <v>1998</v>
      </c>
      <c r="G18" s="123" t="s">
        <v>81</v>
      </c>
      <c r="H18" s="55">
        <v>1</v>
      </c>
      <c r="I18" s="55" t="s">
        <v>20</v>
      </c>
      <c r="J18" s="54"/>
      <c r="K18" s="53"/>
      <c r="L18" s="139" t="s">
        <v>75</v>
      </c>
      <c r="M18" s="55"/>
      <c r="N18" s="125" t="s">
        <v>47</v>
      </c>
      <c r="O18" s="127" t="s">
        <v>67</v>
      </c>
      <c r="P18" s="57">
        <v>0.6368055555555555</v>
      </c>
      <c r="Q18" s="128"/>
      <c r="R18" s="129"/>
      <c r="S18" s="130"/>
      <c r="T18" s="131"/>
      <c r="U18" s="130"/>
      <c r="V18" s="131"/>
      <c r="W18" s="130"/>
      <c r="X18" s="131"/>
      <c r="Y18" s="130"/>
      <c r="Z18" s="131"/>
      <c r="AA18" s="130"/>
      <c r="AB18" s="131"/>
      <c r="AC18" s="130"/>
      <c r="AD18" s="131"/>
      <c r="AE18" s="138">
        <v>0.6770833333333334</v>
      </c>
      <c r="AF18" s="63">
        <v>0</v>
      </c>
      <c r="AG18" s="64">
        <v>0.04027777777777786</v>
      </c>
      <c r="AH18" s="133"/>
      <c r="AI18" s="64">
        <v>0.04027777777777786</v>
      </c>
      <c r="AJ18" s="66">
        <v>0.04027777777777786</v>
      </c>
      <c r="AK18" s="67">
        <v>0</v>
      </c>
      <c r="AL18" s="68">
        <v>0</v>
      </c>
      <c r="AM18" s="69">
        <v>0.01853009259259275</v>
      </c>
      <c r="AN18" s="134">
        <v>13</v>
      </c>
      <c r="AO18" s="71">
        <f>IF(ISNA(VLOOKUP(AN18,'[11]очки'!$A:$B,2,0)),0,IF(AK18&gt;1,0,VLOOKUP(AN18,'[11]очки'!$A:$B,2,0)))</f>
        <v>57</v>
      </c>
      <c r="AP18" s="72">
        <f t="shared" si="0"/>
        <v>1.852048962213954</v>
      </c>
      <c r="AQ18" s="135"/>
      <c r="AR18" s="144">
        <f>IF(COUNTIF(AK18:AK19,4)&gt;0,"не фин.",SUM(AO18:AO19))</f>
        <v>111</v>
      </c>
      <c r="AS18" s="145"/>
      <c r="AT18" s="76">
        <f>IF(COUNTIF(AK18:AK19,4)&gt;0,"",LARGE($AR$6:$AR$35,1)/AR18)</f>
        <v>3.3603603603603602</v>
      </c>
      <c r="AU18" s="119"/>
      <c r="AV18" s="77">
        <v>13</v>
      </c>
      <c r="AW18" s="136"/>
    </row>
    <row r="19" spans="1:49" ht="12.75" customHeight="1">
      <c r="A19" s="119">
        <v>14</v>
      </c>
      <c r="B19" s="120"/>
      <c r="C19" s="48"/>
      <c r="D19" s="49"/>
      <c r="E19" s="121" t="s">
        <v>222</v>
      </c>
      <c r="F19" s="122">
        <v>1999</v>
      </c>
      <c r="G19" s="123" t="s">
        <v>45</v>
      </c>
      <c r="H19" s="55">
        <v>0</v>
      </c>
      <c r="I19" s="55" t="s">
        <v>20</v>
      </c>
      <c r="J19" s="54"/>
      <c r="K19" s="53"/>
      <c r="L19" s="139" t="s">
        <v>128</v>
      </c>
      <c r="M19" s="55"/>
      <c r="N19" s="125" t="s">
        <v>47</v>
      </c>
      <c r="O19" s="127" t="s">
        <v>212</v>
      </c>
      <c r="P19" s="57">
        <v>0.642361111111111</v>
      </c>
      <c r="Q19" s="128"/>
      <c r="R19" s="129"/>
      <c r="S19" s="130"/>
      <c r="T19" s="131"/>
      <c r="U19" s="130"/>
      <c r="V19" s="131"/>
      <c r="W19" s="130"/>
      <c r="X19" s="131"/>
      <c r="Y19" s="130"/>
      <c r="Z19" s="131"/>
      <c r="AA19" s="130"/>
      <c r="AB19" s="131"/>
      <c r="AC19" s="130"/>
      <c r="AD19" s="131"/>
      <c r="AE19" s="138">
        <v>0.685</v>
      </c>
      <c r="AF19" s="63">
        <v>0</v>
      </c>
      <c r="AG19" s="64">
        <v>0.042638888888889004</v>
      </c>
      <c r="AH19" s="133"/>
      <c r="AI19" s="64">
        <v>0.042638888888889004</v>
      </c>
      <c r="AJ19" s="66">
        <v>0.042638888888889004</v>
      </c>
      <c r="AK19" s="67">
        <v>0</v>
      </c>
      <c r="AL19" s="68">
        <v>0</v>
      </c>
      <c r="AM19" s="69">
        <v>0.020891203703703898</v>
      </c>
      <c r="AN19" s="134">
        <v>14</v>
      </c>
      <c r="AO19" s="71">
        <f>IF(ISNA(VLOOKUP(AN19,'[11]очки'!$A:$B,2,0)),0,IF(AK19&gt;1,0,VLOOKUP(AN19,'[11]очки'!$A:$B,2,0)))</f>
        <v>54</v>
      </c>
      <c r="AP19" s="72">
        <f t="shared" si="0"/>
        <v>1.9606173496540837</v>
      </c>
      <c r="AQ19" s="135"/>
      <c r="AR19" s="74">
        <f>IF(COUNTIF(AK18:AK19,4)&gt;0,"не фин.",SUM(AO18:AO19))</f>
        <v>111</v>
      </c>
      <c r="AS19" s="75"/>
      <c r="AT19" s="76">
        <f>IF(COUNTIF(AK18:AK19,4)&gt;0,"",LARGE($AR$6:$AR$35,1)/AR19)</f>
        <v>3.3603603603603602</v>
      </c>
      <c r="AU19" s="119"/>
      <c r="AV19" s="77">
        <v>14</v>
      </c>
      <c r="AW19" s="136"/>
    </row>
    <row r="20" spans="1:49" ht="12.75" customHeight="1">
      <c r="A20" s="119">
        <v>15</v>
      </c>
      <c r="B20" s="120"/>
      <c r="C20" s="48"/>
      <c r="D20" s="49"/>
      <c r="E20" s="121" t="s">
        <v>223</v>
      </c>
      <c r="F20" s="122">
        <v>2001</v>
      </c>
      <c r="G20" s="123" t="s">
        <v>45</v>
      </c>
      <c r="H20" s="55">
        <v>0</v>
      </c>
      <c r="I20" s="55" t="s">
        <v>20</v>
      </c>
      <c r="J20" s="124"/>
      <c r="K20" s="53"/>
      <c r="L20" s="139" t="s">
        <v>46</v>
      </c>
      <c r="M20" s="55"/>
      <c r="N20" s="125" t="s">
        <v>47</v>
      </c>
      <c r="O20" s="127" t="s">
        <v>157</v>
      </c>
      <c r="P20" s="57">
        <v>0.6340277777777777</v>
      </c>
      <c r="Q20" s="128"/>
      <c r="R20" s="129"/>
      <c r="S20" s="130"/>
      <c r="T20" s="131"/>
      <c r="U20" s="130"/>
      <c r="V20" s="131"/>
      <c r="W20" s="130"/>
      <c r="X20" s="131"/>
      <c r="Y20" s="130"/>
      <c r="Z20" s="131"/>
      <c r="AA20" s="130"/>
      <c r="AB20" s="131"/>
      <c r="AC20" s="130"/>
      <c r="AD20" s="131"/>
      <c r="AE20" s="138">
        <v>0.6785995370370371</v>
      </c>
      <c r="AF20" s="63">
        <v>0</v>
      </c>
      <c r="AG20" s="64">
        <v>0.04457175925925938</v>
      </c>
      <c r="AH20" s="133"/>
      <c r="AI20" s="64">
        <v>0.04457175925925938</v>
      </c>
      <c r="AJ20" s="66">
        <v>0.04457175925925938</v>
      </c>
      <c r="AK20" s="67">
        <v>0</v>
      </c>
      <c r="AL20" s="68">
        <v>0</v>
      </c>
      <c r="AM20" s="69">
        <v>0.022824074074074274</v>
      </c>
      <c r="AN20" s="134">
        <v>15</v>
      </c>
      <c r="AO20" s="71">
        <f>IF(ISNA(VLOOKUP(AN20,'[11]очки'!$A:$B,2,0)),0,IF(AK20&gt;1,0,VLOOKUP(AN20,'[11]очки'!$A:$B,2,0)))</f>
        <v>51</v>
      </c>
      <c r="AP20" s="72">
        <f t="shared" si="0"/>
        <v>2.049494411921248</v>
      </c>
      <c r="AQ20" s="135"/>
      <c r="AR20" s="74">
        <f>IF(COUNTIF(AK20:AK21,4)&gt;0,"не фин.",SUM(AO20:AO21))</f>
        <v>99</v>
      </c>
      <c r="AS20" s="75"/>
      <c r="AT20" s="76">
        <f>IF(COUNTIF(AK20:AK21,4)&gt;0,"",LARGE($AR$6:$AR$35,1)/AR20)</f>
        <v>3.7676767676767677</v>
      </c>
      <c r="AU20" s="119"/>
      <c r="AV20" s="77">
        <v>15</v>
      </c>
      <c r="AW20" s="136"/>
    </row>
    <row r="21" spans="1:49" ht="12.75" customHeight="1">
      <c r="A21" s="119">
        <v>16</v>
      </c>
      <c r="B21" s="120"/>
      <c r="C21" s="48"/>
      <c r="D21" s="49"/>
      <c r="E21" s="121" t="s">
        <v>224</v>
      </c>
      <c r="F21" s="122">
        <v>2001</v>
      </c>
      <c r="G21" s="123" t="s">
        <v>156</v>
      </c>
      <c r="H21" s="55">
        <v>0</v>
      </c>
      <c r="I21" s="55" t="s">
        <v>20</v>
      </c>
      <c r="J21" s="124"/>
      <c r="K21" s="53"/>
      <c r="L21" s="139" t="s">
        <v>46</v>
      </c>
      <c r="M21" s="55"/>
      <c r="N21" s="125" t="s">
        <v>47</v>
      </c>
      <c r="O21" s="127" t="s">
        <v>157</v>
      </c>
      <c r="P21" s="57">
        <v>0.6340277777777777</v>
      </c>
      <c r="Q21" s="128"/>
      <c r="R21" s="129"/>
      <c r="S21" s="130"/>
      <c r="T21" s="131"/>
      <c r="U21" s="130"/>
      <c r="V21" s="131"/>
      <c r="W21" s="130"/>
      <c r="X21" s="131"/>
      <c r="Y21" s="130"/>
      <c r="Z21" s="131"/>
      <c r="AA21" s="130"/>
      <c r="AB21" s="131"/>
      <c r="AC21" s="130"/>
      <c r="AD21" s="131"/>
      <c r="AE21" s="138">
        <v>0.6791435185185185</v>
      </c>
      <c r="AF21" s="63">
        <v>0</v>
      </c>
      <c r="AG21" s="64">
        <v>0.04511574074074076</v>
      </c>
      <c r="AH21" s="133"/>
      <c r="AI21" s="64">
        <v>0.04511574074074076</v>
      </c>
      <c r="AJ21" s="66">
        <v>0.04511574074074076</v>
      </c>
      <c r="AK21" s="67">
        <v>0</v>
      </c>
      <c r="AL21" s="68">
        <v>0</v>
      </c>
      <c r="AM21" s="69">
        <v>0.023368055555555656</v>
      </c>
      <c r="AN21" s="134">
        <v>16</v>
      </c>
      <c r="AO21" s="71">
        <f>IF(ISNA(VLOOKUP(AN21,'[11]очки'!$A:$B,2,0)),0,IF(AK21&gt;1,0,VLOOKUP(AN21,'[11]очки'!$A:$B,2,0)))</f>
        <v>48</v>
      </c>
      <c r="AP21" s="72">
        <f t="shared" si="0"/>
        <v>2.0745077168706842</v>
      </c>
      <c r="AQ21" s="135"/>
      <c r="AR21" s="140">
        <f>IF(COUNTIF(AK20:AK21,4)&gt;0,"не фин.",SUM(AO20:AO21))</f>
        <v>99</v>
      </c>
      <c r="AS21" s="141"/>
      <c r="AT21" s="142">
        <f>IF(COUNTIF(AJ21:AJ21,"не фин.")&gt;0,"",LARGE($AR$6:$AR$35,1)/AR21)</f>
        <v>3.7676767676767677</v>
      </c>
      <c r="AU21" s="119"/>
      <c r="AV21" s="77">
        <v>16</v>
      </c>
      <c r="AW21" s="136"/>
    </row>
    <row r="22" spans="1:49" ht="12.75" customHeight="1">
      <c r="A22" s="119">
        <v>17</v>
      </c>
      <c r="B22" s="120"/>
      <c r="C22" s="48"/>
      <c r="D22" s="49"/>
      <c r="E22" s="121" t="s">
        <v>225</v>
      </c>
      <c r="F22" s="122">
        <v>2001</v>
      </c>
      <c r="G22" s="123" t="s">
        <v>156</v>
      </c>
      <c r="H22" s="55">
        <v>0</v>
      </c>
      <c r="I22" s="55" t="s">
        <v>20</v>
      </c>
      <c r="J22" s="124"/>
      <c r="K22" s="53"/>
      <c r="L22" s="139" t="s">
        <v>46</v>
      </c>
      <c r="M22" s="55"/>
      <c r="N22" s="125" t="s">
        <v>47</v>
      </c>
      <c r="O22" s="127" t="s">
        <v>157</v>
      </c>
      <c r="P22" s="57">
        <v>0.6340277777777777</v>
      </c>
      <c r="Q22" s="128"/>
      <c r="R22" s="129"/>
      <c r="S22" s="130"/>
      <c r="T22" s="131"/>
      <c r="U22" s="130"/>
      <c r="V22" s="131"/>
      <c r="W22" s="130"/>
      <c r="X22" s="131"/>
      <c r="Y22" s="130"/>
      <c r="Z22" s="131"/>
      <c r="AA22" s="130"/>
      <c r="AB22" s="131"/>
      <c r="AC22" s="130"/>
      <c r="AD22" s="131"/>
      <c r="AE22" s="143">
        <v>0.680474537037037</v>
      </c>
      <c r="AF22" s="63">
        <v>0</v>
      </c>
      <c r="AG22" s="64">
        <v>0.04644675925925923</v>
      </c>
      <c r="AH22" s="133"/>
      <c r="AI22" s="64">
        <v>0.04644675925925923</v>
      </c>
      <c r="AJ22" s="66">
        <v>0.04644675925925923</v>
      </c>
      <c r="AK22" s="67">
        <v>0</v>
      </c>
      <c r="AL22" s="68">
        <v>0</v>
      </c>
      <c r="AM22" s="69">
        <v>0.024699074074074123</v>
      </c>
      <c r="AN22" s="134">
        <v>17</v>
      </c>
      <c r="AO22" s="71">
        <f>IF(ISNA(VLOOKUP(AN22,'[11]очки'!$A:$B,2,0)),0,IF(AK22&gt;1,0,VLOOKUP(AN22,'[11]очки'!$A:$B,2,0)))</f>
        <v>46</v>
      </c>
      <c r="AP22" s="72">
        <f t="shared" si="0"/>
        <v>2.135710484300166</v>
      </c>
      <c r="AQ22" s="135"/>
      <c r="AR22" s="144">
        <f>IF(COUNTIF(AK22:AK23,4)&gt;0,"не фин.",SUM(AO22:AO23))</f>
        <v>90</v>
      </c>
      <c r="AS22" s="145"/>
      <c r="AT22" s="76">
        <f>IF(COUNTIF(AK22:AK23,4)&gt;0,"",LARGE($AR$6:$AR$35,1)/AR22)</f>
        <v>4.144444444444445</v>
      </c>
      <c r="AU22" s="119"/>
      <c r="AV22" s="77">
        <v>17</v>
      </c>
      <c r="AW22" s="136"/>
    </row>
    <row r="23" spans="1:49" ht="12.75" customHeight="1">
      <c r="A23" s="119">
        <v>18</v>
      </c>
      <c r="B23" s="120"/>
      <c r="C23" s="48"/>
      <c r="D23" s="49"/>
      <c r="E23" s="121" t="s">
        <v>226</v>
      </c>
      <c r="F23" s="122">
        <v>2001</v>
      </c>
      <c r="G23" s="123" t="s">
        <v>156</v>
      </c>
      <c r="H23" s="55">
        <v>0</v>
      </c>
      <c r="I23" s="55" t="s">
        <v>20</v>
      </c>
      <c r="J23" s="54"/>
      <c r="K23" s="53"/>
      <c r="L23" s="139" t="s">
        <v>46</v>
      </c>
      <c r="M23" s="55"/>
      <c r="N23" s="125" t="s">
        <v>47</v>
      </c>
      <c r="O23" s="127" t="s">
        <v>157</v>
      </c>
      <c r="P23" s="57">
        <v>0.6895833333333333</v>
      </c>
      <c r="Q23" s="128"/>
      <c r="R23" s="129"/>
      <c r="S23" s="130"/>
      <c r="T23" s="131"/>
      <c r="U23" s="130"/>
      <c r="V23" s="131"/>
      <c r="W23" s="130"/>
      <c r="X23" s="131"/>
      <c r="Y23" s="130"/>
      <c r="Z23" s="131"/>
      <c r="AA23" s="130"/>
      <c r="AB23" s="131"/>
      <c r="AC23" s="130"/>
      <c r="AD23" s="131"/>
      <c r="AE23" s="138">
        <v>0.7425462962962963</v>
      </c>
      <c r="AF23" s="63">
        <v>0</v>
      </c>
      <c r="AG23" s="64">
        <v>0.05296296296296299</v>
      </c>
      <c r="AH23" s="133"/>
      <c r="AI23" s="64">
        <v>0.05296296296296299</v>
      </c>
      <c r="AJ23" s="66">
        <v>0.05296296296296299</v>
      </c>
      <c r="AK23" s="67">
        <v>0</v>
      </c>
      <c r="AL23" s="68">
        <v>0</v>
      </c>
      <c r="AM23" s="69">
        <v>0.031215277777777883</v>
      </c>
      <c r="AN23" s="134">
        <v>18</v>
      </c>
      <c r="AO23" s="71">
        <f>IF(ISNA(VLOOKUP(AN23,'[11]очки'!$A:$B,2,0)),0,IF(AK23&gt;1,0,VLOOKUP(AN23,'[11]очки'!$A:$B,2,0)))</f>
        <v>44</v>
      </c>
      <c r="AP23" s="72">
        <f t="shared" si="0"/>
        <v>2.4353379457158164</v>
      </c>
      <c r="AQ23" s="135"/>
      <c r="AR23" s="140">
        <f>IF(COUNTIF(AK22:AK23,4)&gt;0,"не фин.",SUM(AO22:AO23))</f>
        <v>90</v>
      </c>
      <c r="AS23" s="141"/>
      <c r="AT23" s="142">
        <f>IF(COUNTIF(AJ23:AJ23,"не фин.")&gt;0,"",LARGE($AR$6:$AR$35,1)/AR23)</f>
        <v>4.144444444444445</v>
      </c>
      <c r="AU23" s="119"/>
      <c r="AV23" s="77">
        <v>18</v>
      </c>
      <c r="AW23" s="136"/>
    </row>
    <row r="24" spans="1:49" ht="12.75" customHeight="1">
      <c r="A24" s="119">
        <v>19</v>
      </c>
      <c r="B24" s="47"/>
      <c r="C24" s="48"/>
      <c r="D24" s="49"/>
      <c r="E24" s="121" t="s">
        <v>227</v>
      </c>
      <c r="F24" s="122">
        <v>2002</v>
      </c>
      <c r="G24" s="123" t="s">
        <v>45</v>
      </c>
      <c r="H24" s="55">
        <v>0</v>
      </c>
      <c r="I24" s="55" t="s">
        <v>20</v>
      </c>
      <c r="J24" s="54"/>
      <c r="K24" s="53"/>
      <c r="L24" s="139" t="s">
        <v>46</v>
      </c>
      <c r="M24" s="55"/>
      <c r="N24" s="125" t="s">
        <v>47</v>
      </c>
      <c r="O24" s="127" t="s">
        <v>157</v>
      </c>
      <c r="P24" s="57">
        <v>0.70625</v>
      </c>
      <c r="Q24" s="128"/>
      <c r="R24" s="129"/>
      <c r="S24" s="130"/>
      <c r="T24" s="131"/>
      <c r="U24" s="130"/>
      <c r="V24" s="131"/>
      <c r="W24" s="130"/>
      <c r="X24" s="131"/>
      <c r="Y24" s="130"/>
      <c r="Z24" s="131"/>
      <c r="AA24" s="130"/>
      <c r="AB24" s="131"/>
      <c r="AC24" s="130"/>
      <c r="AD24" s="131"/>
      <c r="AE24" s="138">
        <v>0.761400462962963</v>
      </c>
      <c r="AF24" s="63">
        <v>0</v>
      </c>
      <c r="AG24" s="64">
        <v>0.055150462962963</v>
      </c>
      <c r="AH24" s="133"/>
      <c r="AI24" s="64">
        <v>0.055150462962963</v>
      </c>
      <c r="AJ24" s="66">
        <v>0.055150462962963</v>
      </c>
      <c r="AK24" s="67">
        <v>0</v>
      </c>
      <c r="AL24" s="68">
        <v>0</v>
      </c>
      <c r="AM24" s="69">
        <v>0.03340277777777789</v>
      </c>
      <c r="AN24" s="134">
        <v>19</v>
      </c>
      <c r="AO24" s="71">
        <f>IF(ISNA(VLOOKUP(AN24,'[11]очки'!$A:$B,2,0)),0,IF(AK24&gt;1,0,VLOOKUP(AN24,'[11]очки'!$A:$B,2,0)))</f>
        <v>42</v>
      </c>
      <c r="AP24" s="72">
        <f t="shared" si="0"/>
        <v>2.5359233634912295</v>
      </c>
      <c r="AQ24" s="135"/>
      <c r="AR24" s="144">
        <f>IF(COUNTIF(AK24:AK26,4)&gt;0,"не фин.",SUM(AO24:AO26))</f>
        <v>120</v>
      </c>
      <c r="AS24" s="145"/>
      <c r="AT24" s="76">
        <f>IF(COUNTIF(AK24:AK26,4)&gt;0,"",LARGE($AR$6:$AR$35,1)/AR24)</f>
        <v>3.1083333333333334</v>
      </c>
      <c r="AU24" s="119"/>
      <c r="AV24" s="77">
        <v>19</v>
      </c>
      <c r="AW24" s="136"/>
    </row>
    <row r="25" spans="1:49" ht="12.75" customHeight="1">
      <c r="A25" s="119">
        <v>20</v>
      </c>
      <c r="B25" s="120"/>
      <c r="C25" s="48"/>
      <c r="D25" s="49"/>
      <c r="E25" s="121" t="s">
        <v>228</v>
      </c>
      <c r="F25" s="122">
        <v>2002</v>
      </c>
      <c r="G25" s="123" t="s">
        <v>45</v>
      </c>
      <c r="H25" s="55">
        <v>0</v>
      </c>
      <c r="I25" s="55" t="s">
        <v>20</v>
      </c>
      <c r="J25" s="54"/>
      <c r="K25" s="53"/>
      <c r="L25" s="139" t="s">
        <v>46</v>
      </c>
      <c r="M25" s="55"/>
      <c r="N25" s="125" t="s">
        <v>47</v>
      </c>
      <c r="O25" s="127" t="s">
        <v>157</v>
      </c>
      <c r="P25" s="57">
        <v>0.6895833333333333</v>
      </c>
      <c r="Q25" s="128"/>
      <c r="R25" s="129"/>
      <c r="S25" s="130"/>
      <c r="T25" s="131"/>
      <c r="U25" s="130"/>
      <c r="V25" s="131"/>
      <c r="W25" s="130"/>
      <c r="X25" s="131"/>
      <c r="Y25" s="130"/>
      <c r="Z25" s="131"/>
      <c r="AA25" s="130"/>
      <c r="AB25" s="131"/>
      <c r="AC25" s="130"/>
      <c r="AD25" s="131"/>
      <c r="AE25" s="138">
        <v>0.746400462962963</v>
      </c>
      <c r="AF25" s="63">
        <v>0</v>
      </c>
      <c r="AG25" s="64">
        <v>0.056817129629629703</v>
      </c>
      <c r="AH25" s="133"/>
      <c r="AI25" s="64">
        <v>0.056817129629629703</v>
      </c>
      <c r="AJ25" s="66">
        <v>0.056817129629629703</v>
      </c>
      <c r="AK25" s="67">
        <v>0</v>
      </c>
      <c r="AL25" s="68">
        <v>0</v>
      </c>
      <c r="AM25" s="69">
        <v>0.0350694444444446</v>
      </c>
      <c r="AN25" s="134">
        <v>20</v>
      </c>
      <c r="AO25" s="71">
        <f>IF(ISNA(VLOOKUP(AN25,'[11]очки'!$A:$B,2,0)),0,IF(AK25&gt;1,0,VLOOKUP(AN25,'[11]очки'!$A:$B,2,0)))</f>
        <v>40</v>
      </c>
      <c r="AP25" s="72">
        <f t="shared" si="0"/>
        <v>2.6125598722724983</v>
      </c>
      <c r="AQ25" s="135"/>
      <c r="AR25" s="74">
        <f>IF(COUNTIF(AK24:AK26,4)&gt;0,"не фин.",SUM(AO24:AO26))</f>
        <v>120</v>
      </c>
      <c r="AS25" s="75"/>
      <c r="AT25" s="76">
        <f>IF(COUNTIF(AK24:AK26,4)&gt;0,"",LARGE($AR$6:$AR$35,1)/AR25)</f>
        <v>3.1083333333333334</v>
      </c>
      <c r="AU25" s="119"/>
      <c r="AV25" s="77">
        <v>20</v>
      </c>
      <c r="AW25" s="136"/>
    </row>
    <row r="26" spans="1:49" ht="12.75" customHeight="1">
      <c r="A26" s="119">
        <v>21</v>
      </c>
      <c r="B26" s="120"/>
      <c r="C26" s="48"/>
      <c r="D26" s="49"/>
      <c r="E26" s="121" t="s">
        <v>229</v>
      </c>
      <c r="F26" s="122">
        <v>2001</v>
      </c>
      <c r="G26" s="123" t="s">
        <v>156</v>
      </c>
      <c r="H26" s="55">
        <v>0</v>
      </c>
      <c r="I26" s="55" t="s">
        <v>20</v>
      </c>
      <c r="J26" s="54"/>
      <c r="K26" s="53"/>
      <c r="L26" s="139" t="s">
        <v>46</v>
      </c>
      <c r="M26" s="55"/>
      <c r="N26" s="125" t="s">
        <v>47</v>
      </c>
      <c r="O26" s="127" t="s">
        <v>157</v>
      </c>
      <c r="P26" s="57">
        <v>0.6895833333333333</v>
      </c>
      <c r="Q26" s="128"/>
      <c r="R26" s="129"/>
      <c r="S26" s="130"/>
      <c r="T26" s="131"/>
      <c r="U26" s="130"/>
      <c r="V26" s="131"/>
      <c r="W26" s="130"/>
      <c r="X26" s="131"/>
      <c r="Y26" s="130"/>
      <c r="Z26" s="131"/>
      <c r="AA26" s="130"/>
      <c r="AB26" s="131"/>
      <c r="AC26" s="130"/>
      <c r="AD26" s="131"/>
      <c r="AE26" s="138">
        <v>0.7484722222222223</v>
      </c>
      <c r="AF26" s="63">
        <v>0</v>
      </c>
      <c r="AG26" s="64">
        <v>0.05888888888888899</v>
      </c>
      <c r="AH26" s="133"/>
      <c r="AI26" s="64">
        <v>0.05888888888888899</v>
      </c>
      <c r="AJ26" s="66">
        <v>0.05888888888888899</v>
      </c>
      <c r="AK26" s="67">
        <v>0</v>
      </c>
      <c r="AL26" s="68">
        <v>0</v>
      </c>
      <c r="AM26" s="69">
        <v>0.037141203703703884</v>
      </c>
      <c r="AN26" s="134">
        <v>21</v>
      </c>
      <c r="AO26" s="71">
        <f>IF(ISNA(VLOOKUP(AN26,'[11]очки'!$A:$B,2,0)),0,IF(AK26&gt;1,0,VLOOKUP(AN26,'[11]очки'!$A:$B,2,0)))</f>
        <v>38</v>
      </c>
      <c r="AP26" s="72">
        <f t="shared" si="0"/>
        <v>2.7078233102714355</v>
      </c>
      <c r="AQ26" s="135"/>
      <c r="AR26" s="140">
        <f>IF(COUNTIF(AK24:AK26,4)&gt;0,"не фин.",SUM(AO24:AO26))</f>
        <v>120</v>
      </c>
      <c r="AS26" s="141"/>
      <c r="AT26" s="142">
        <f>IF(COUNTIF(AJ26:AJ27,"не фин.")&gt;0,"",LARGE($AR$6:$AR$35,1)/AR26)</f>
        <v>3.1083333333333334</v>
      </c>
      <c r="AU26" s="119"/>
      <c r="AV26" s="77">
        <v>21</v>
      </c>
      <c r="AW26" s="136"/>
    </row>
    <row r="27" spans="1:49" ht="12.75" customHeight="1">
      <c r="A27" s="119">
        <v>22</v>
      </c>
      <c r="B27" s="120"/>
      <c r="C27" s="48"/>
      <c r="D27" s="49"/>
      <c r="E27" s="121" t="s">
        <v>230</v>
      </c>
      <c r="F27" s="122">
        <v>2000</v>
      </c>
      <c r="G27" s="123" t="s">
        <v>45</v>
      </c>
      <c r="H27" s="55">
        <v>0</v>
      </c>
      <c r="I27" s="55" t="s">
        <v>20</v>
      </c>
      <c r="J27" s="54"/>
      <c r="K27" s="53"/>
      <c r="L27" s="139" t="s">
        <v>75</v>
      </c>
      <c r="M27" s="55"/>
      <c r="N27" s="125" t="s">
        <v>47</v>
      </c>
      <c r="O27" s="127" t="s">
        <v>67</v>
      </c>
      <c r="P27" s="57">
        <v>0.68125</v>
      </c>
      <c r="Q27" s="128"/>
      <c r="R27" s="164"/>
      <c r="S27" s="153"/>
      <c r="T27" s="148" t="s">
        <v>49</v>
      </c>
      <c r="U27" s="153"/>
      <c r="V27" s="148"/>
      <c r="W27" s="153"/>
      <c r="X27" s="148"/>
      <c r="Y27" s="153"/>
      <c r="Z27" s="148"/>
      <c r="AA27" s="130"/>
      <c r="AB27" s="131"/>
      <c r="AC27" s="130"/>
      <c r="AD27" s="131"/>
      <c r="AE27" s="138">
        <v>0.7167708333333334</v>
      </c>
      <c r="AF27" s="63">
        <v>0</v>
      </c>
      <c r="AG27" s="64">
        <v>0.035520833333333335</v>
      </c>
      <c r="AH27" s="133"/>
      <c r="AI27" s="64">
        <v>0.035520833333333335</v>
      </c>
      <c r="AJ27" s="66" t="s">
        <v>241</v>
      </c>
      <c r="AK27" s="67">
        <v>1</v>
      </c>
      <c r="AL27" s="68">
        <v>1</v>
      </c>
      <c r="AM27" s="69" t="s">
        <v>242</v>
      </c>
      <c r="AN27" s="134">
        <v>22</v>
      </c>
      <c r="AO27" s="71">
        <f>IF(ISNA(VLOOKUP(AN27,'[11]очки'!$A:$B,2,0)),0,IF(AK27&gt;1,0,VLOOKUP(AN27,'[11]очки'!$A:$B,2,0)))</f>
        <v>36</v>
      </c>
      <c r="AP27" s="72">
        <f t="shared" si="0"/>
      </c>
      <c r="AQ27" s="135"/>
      <c r="AR27" s="74">
        <f>IF(COUNTIF(AK27:AK27,4)&gt;0,"не фин.",SUM(AO27:AO27))</f>
        <v>36</v>
      </c>
      <c r="AS27" s="75"/>
      <c r="AT27" s="76">
        <f>IF(COUNTIF(AK27:AK27,4)&gt;0,"",LARGE($AR$6:$AR$35,1)/AR27)</f>
        <v>10.36111111111111</v>
      </c>
      <c r="AU27" s="119"/>
      <c r="AV27" s="77">
        <v>22</v>
      </c>
      <c r="AW27" s="136"/>
    </row>
    <row r="28" spans="1:49" ht="12.75" customHeight="1">
      <c r="A28" s="119">
        <v>23</v>
      </c>
      <c r="B28" s="47"/>
      <c r="C28" s="48"/>
      <c r="D28" s="49"/>
      <c r="E28" s="170" t="s">
        <v>231</v>
      </c>
      <c r="F28" s="171">
        <v>1999</v>
      </c>
      <c r="G28" s="123" t="s">
        <v>45</v>
      </c>
      <c r="H28" s="55">
        <v>0</v>
      </c>
      <c r="I28" s="55" t="s">
        <v>20</v>
      </c>
      <c r="J28" s="54"/>
      <c r="K28" s="53"/>
      <c r="L28" s="139" t="s">
        <v>136</v>
      </c>
      <c r="M28" s="55"/>
      <c r="N28" s="125" t="s">
        <v>47</v>
      </c>
      <c r="O28" s="127" t="s">
        <v>137</v>
      </c>
      <c r="P28" s="57">
        <v>0.6840277777777778</v>
      </c>
      <c r="Q28" s="128"/>
      <c r="R28" s="164" t="s">
        <v>49</v>
      </c>
      <c r="S28" s="153"/>
      <c r="T28" s="148"/>
      <c r="U28" s="153"/>
      <c r="V28" s="148"/>
      <c r="W28" s="153"/>
      <c r="X28" s="148"/>
      <c r="Y28" s="153"/>
      <c r="Z28" s="148"/>
      <c r="AA28" s="130"/>
      <c r="AB28" s="131"/>
      <c r="AC28" s="130"/>
      <c r="AD28" s="131"/>
      <c r="AE28" s="138">
        <v>0.7263425925925926</v>
      </c>
      <c r="AF28" s="63">
        <v>0</v>
      </c>
      <c r="AG28" s="64">
        <v>0.042314814814814805</v>
      </c>
      <c r="AH28" s="133"/>
      <c r="AI28" s="64">
        <v>0.042314814814814805</v>
      </c>
      <c r="AJ28" s="66" t="s">
        <v>241</v>
      </c>
      <c r="AK28" s="67">
        <v>1</v>
      </c>
      <c r="AL28" s="68">
        <v>1</v>
      </c>
      <c r="AM28" s="69" t="s">
        <v>242</v>
      </c>
      <c r="AN28" s="134">
        <v>23</v>
      </c>
      <c r="AO28" s="71">
        <f>IF(ISNA(VLOOKUP(AN28,'[11]очки'!$A:$B,2,0)),0,IF(AK28&gt;1,0,VLOOKUP(AN28,'[11]очки'!$A:$B,2,0)))</f>
        <v>34</v>
      </c>
      <c r="AP28" s="72">
        <f t="shared" si="0"/>
      </c>
      <c r="AQ28" s="135"/>
      <c r="AR28" s="74">
        <f>IF(COUNTIF(AK28:AK30,4)&gt;0,"не фин.",SUM(AO28:AO30))</f>
        <v>96</v>
      </c>
      <c r="AS28" s="75"/>
      <c r="AT28" s="76">
        <f>IF(COUNTIF(AK28:AK30,4)&gt;0,"",LARGE($AR$6:$AR$35,1)/AR28)</f>
        <v>3.8854166666666665</v>
      </c>
      <c r="AU28" s="119"/>
      <c r="AV28" s="77">
        <v>23</v>
      </c>
      <c r="AW28" s="136"/>
    </row>
    <row r="29" spans="1:49" ht="12.75" customHeight="1">
      <c r="A29" s="119">
        <v>24</v>
      </c>
      <c r="B29" s="47"/>
      <c r="C29" s="48"/>
      <c r="D29" s="49"/>
      <c r="E29" s="170" t="s">
        <v>232</v>
      </c>
      <c r="F29" s="171">
        <v>2002</v>
      </c>
      <c r="G29" s="123" t="s">
        <v>45</v>
      </c>
      <c r="H29" s="55">
        <v>0</v>
      </c>
      <c r="I29" s="55" t="s">
        <v>20</v>
      </c>
      <c r="J29" s="54"/>
      <c r="K29" s="53"/>
      <c r="L29" s="139" t="s">
        <v>46</v>
      </c>
      <c r="M29" s="55"/>
      <c r="N29" s="125" t="s">
        <v>47</v>
      </c>
      <c r="O29" s="127" t="s">
        <v>157</v>
      </c>
      <c r="P29" s="57">
        <v>0.6868055555555556</v>
      </c>
      <c r="Q29" s="128"/>
      <c r="R29" s="164"/>
      <c r="S29" s="153"/>
      <c r="T29" s="148" t="s">
        <v>49</v>
      </c>
      <c r="U29" s="153"/>
      <c r="V29" s="148"/>
      <c r="W29" s="153"/>
      <c r="X29" s="148"/>
      <c r="Y29" s="153"/>
      <c r="Z29" s="148"/>
      <c r="AA29" s="130"/>
      <c r="AB29" s="131"/>
      <c r="AC29" s="130"/>
      <c r="AD29" s="131"/>
      <c r="AE29" s="138">
        <v>0.7396064814814814</v>
      </c>
      <c r="AF29" s="63">
        <v>0</v>
      </c>
      <c r="AG29" s="64">
        <v>0.05280092592592589</v>
      </c>
      <c r="AH29" s="133"/>
      <c r="AI29" s="64">
        <v>0.05280092592592589</v>
      </c>
      <c r="AJ29" s="66" t="s">
        <v>241</v>
      </c>
      <c r="AK29" s="67">
        <v>1</v>
      </c>
      <c r="AL29" s="68">
        <v>1</v>
      </c>
      <c r="AM29" s="69" t="s">
        <v>242</v>
      </c>
      <c r="AN29" s="134">
        <v>24</v>
      </c>
      <c r="AO29" s="71">
        <f>IF(ISNA(VLOOKUP(AN29,'[11]очки'!$A:$B,2,0)),0,IF(AK29&gt;1,0,VLOOKUP(AN29,'[11]очки'!$A:$B,2,0)))</f>
        <v>32</v>
      </c>
      <c r="AP29" s="72">
        <f t="shared" si="0"/>
      </c>
      <c r="AQ29" s="135"/>
      <c r="AR29" s="74">
        <f>IF(COUNTIF(AK28:AK30,4)&gt;0,"не фин.",SUM(AO28:AO30))</f>
        <v>96</v>
      </c>
      <c r="AS29" s="75"/>
      <c r="AT29" s="76">
        <f>IF(COUNTIF(AK28:AK30,4)&gt;0,"",LARGE($AR$6:$AR$35,1)/AR29)</f>
        <v>3.8854166666666665</v>
      </c>
      <c r="AU29" s="119"/>
      <c r="AV29" s="77">
        <v>24</v>
      </c>
      <c r="AW29" s="136"/>
    </row>
    <row r="30" spans="1:49" ht="12.75" customHeight="1">
      <c r="A30" s="119">
        <v>25</v>
      </c>
      <c r="B30" s="47"/>
      <c r="C30" s="48"/>
      <c r="D30" s="49"/>
      <c r="E30" s="170" t="s">
        <v>233</v>
      </c>
      <c r="F30" s="171">
        <v>2002</v>
      </c>
      <c r="G30" s="123" t="s">
        <v>45</v>
      </c>
      <c r="H30" s="55">
        <v>0</v>
      </c>
      <c r="I30" s="55" t="s">
        <v>20</v>
      </c>
      <c r="J30" s="54"/>
      <c r="K30" s="53"/>
      <c r="L30" s="139" t="s">
        <v>46</v>
      </c>
      <c r="M30" s="55"/>
      <c r="N30" s="125" t="s">
        <v>47</v>
      </c>
      <c r="O30" s="127" t="s">
        <v>157</v>
      </c>
      <c r="P30" s="57">
        <v>0.70625</v>
      </c>
      <c r="Q30" s="128"/>
      <c r="R30" s="164"/>
      <c r="S30" s="153"/>
      <c r="T30" s="148" t="s">
        <v>49</v>
      </c>
      <c r="U30" s="153"/>
      <c r="V30" s="148"/>
      <c r="W30" s="153"/>
      <c r="X30" s="148"/>
      <c r="Y30" s="153"/>
      <c r="Z30" s="148"/>
      <c r="AA30" s="130"/>
      <c r="AB30" s="131"/>
      <c r="AC30" s="130"/>
      <c r="AD30" s="131"/>
      <c r="AE30" s="138">
        <v>0.7611921296296296</v>
      </c>
      <c r="AF30" s="63">
        <v>0</v>
      </c>
      <c r="AG30" s="64">
        <v>0.05494212962962952</v>
      </c>
      <c r="AH30" s="133"/>
      <c r="AI30" s="64">
        <v>0.05494212962962952</v>
      </c>
      <c r="AJ30" s="66" t="s">
        <v>241</v>
      </c>
      <c r="AK30" s="67">
        <v>1</v>
      </c>
      <c r="AL30" s="68">
        <v>1</v>
      </c>
      <c r="AM30" s="69" t="s">
        <v>242</v>
      </c>
      <c r="AN30" s="134">
        <v>25</v>
      </c>
      <c r="AO30" s="71">
        <f>IF(ISNA(VLOOKUP(AN30,'[11]очки'!$A:$B,2,0)),0,IF(AK30&gt;1,0,VLOOKUP(AN30,'[11]очки'!$A:$B,2,0)))</f>
        <v>30</v>
      </c>
      <c r="AP30" s="72">
        <f t="shared" si="0"/>
      </c>
      <c r="AQ30" s="135"/>
      <c r="AR30" s="140">
        <f>IF(COUNTIF(AK28:AK30,4)&gt;0,"не фин.",SUM(AO28:AO30))</f>
        <v>96</v>
      </c>
      <c r="AS30" s="141"/>
      <c r="AT30" s="142">
        <f>IF(COUNTIF(AJ30:AJ31,"не фин.")&gt;0,"",LARGE($AR$6:$AR$35,1)/AR30)</f>
        <v>3.8854166666666665</v>
      </c>
      <c r="AU30" s="119"/>
      <c r="AV30" s="77">
        <v>25</v>
      </c>
      <c r="AW30" s="136"/>
    </row>
    <row r="31" spans="1:49" ht="12.75" customHeight="1">
      <c r="A31" s="119">
        <v>26</v>
      </c>
      <c r="B31" s="120"/>
      <c r="C31" s="48"/>
      <c r="D31" s="49"/>
      <c r="E31" s="170" t="s">
        <v>234</v>
      </c>
      <c r="F31" s="171">
        <v>2002</v>
      </c>
      <c r="G31" s="123" t="s">
        <v>45</v>
      </c>
      <c r="H31" s="55">
        <v>0</v>
      </c>
      <c r="I31" s="55" t="s">
        <v>20</v>
      </c>
      <c r="J31" s="54"/>
      <c r="K31" s="53"/>
      <c r="L31" s="139" t="s">
        <v>46</v>
      </c>
      <c r="M31" s="55"/>
      <c r="N31" s="125" t="s">
        <v>47</v>
      </c>
      <c r="O31" s="127" t="s">
        <v>157</v>
      </c>
      <c r="P31" s="57">
        <v>0.6784722222222223</v>
      </c>
      <c r="Q31" s="128"/>
      <c r="R31" s="164"/>
      <c r="S31" s="153"/>
      <c r="T31" s="148" t="s">
        <v>49</v>
      </c>
      <c r="U31" s="153"/>
      <c r="V31" s="148"/>
      <c r="W31" s="153"/>
      <c r="X31" s="148"/>
      <c r="Y31" s="153"/>
      <c r="Z31" s="148"/>
      <c r="AA31" s="130"/>
      <c r="AB31" s="131"/>
      <c r="AC31" s="130"/>
      <c r="AD31" s="131"/>
      <c r="AE31" s="138">
        <v>0.7391319444444444</v>
      </c>
      <c r="AF31" s="63">
        <v>0</v>
      </c>
      <c r="AG31" s="64">
        <v>0.06065972222222216</v>
      </c>
      <c r="AH31" s="133"/>
      <c r="AI31" s="64">
        <v>0.06065972222222216</v>
      </c>
      <c r="AJ31" s="66" t="s">
        <v>241</v>
      </c>
      <c r="AK31" s="67">
        <v>1</v>
      </c>
      <c r="AL31" s="68">
        <v>1</v>
      </c>
      <c r="AM31" s="69" t="s">
        <v>242</v>
      </c>
      <c r="AN31" s="134">
        <v>26</v>
      </c>
      <c r="AO31" s="71">
        <f>IF(ISNA(VLOOKUP(AN31,'[11]очки'!$A:$B,2,0)),0,IF(AK31&gt;1,0,VLOOKUP(AN31,'[11]очки'!$A:$B,2,0)))</f>
        <v>28</v>
      </c>
      <c r="AP31" s="72">
        <f t="shared" si="0"/>
      </c>
      <c r="AQ31" s="135"/>
      <c r="AR31" s="144">
        <f>IF(COUNTIF(AK31:AK32,4)&gt;0,"не фин.",SUM(AO31:AO32))</f>
        <v>54</v>
      </c>
      <c r="AS31" s="145"/>
      <c r="AT31" s="76">
        <f>IF(COUNTIF(AK31:AK32,4)&gt;0,"",LARGE($AR$6:$AR$35,1)/AR31)</f>
        <v>6.907407407407407</v>
      </c>
      <c r="AU31" s="119"/>
      <c r="AV31" s="77">
        <v>26</v>
      </c>
      <c r="AW31" s="136"/>
    </row>
    <row r="32" spans="1:49" ht="12.75" customHeight="1">
      <c r="A32" s="119">
        <v>27</v>
      </c>
      <c r="B32" s="120"/>
      <c r="C32" s="48"/>
      <c r="D32" s="49"/>
      <c r="E32" s="170" t="s">
        <v>235</v>
      </c>
      <c r="F32" s="171">
        <v>1998</v>
      </c>
      <c r="G32" s="123" t="s">
        <v>141</v>
      </c>
      <c r="H32" s="55">
        <v>0.3</v>
      </c>
      <c r="I32" s="55" t="s">
        <v>20</v>
      </c>
      <c r="J32" s="54"/>
      <c r="K32" s="53"/>
      <c r="L32" s="139" t="s">
        <v>75</v>
      </c>
      <c r="M32" s="55"/>
      <c r="N32" s="125" t="s">
        <v>47</v>
      </c>
      <c r="O32" s="127" t="s">
        <v>67</v>
      </c>
      <c r="P32" s="57">
        <v>0.6840277777777778</v>
      </c>
      <c r="Q32" s="128"/>
      <c r="R32" s="164" t="s">
        <v>49</v>
      </c>
      <c r="S32" s="153"/>
      <c r="T32" s="148" t="s">
        <v>49</v>
      </c>
      <c r="U32" s="153"/>
      <c r="V32" s="148"/>
      <c r="W32" s="153"/>
      <c r="X32" s="148"/>
      <c r="Y32" s="153"/>
      <c r="Z32" s="148"/>
      <c r="AA32" s="130"/>
      <c r="AB32" s="131"/>
      <c r="AC32" s="130"/>
      <c r="AD32" s="131"/>
      <c r="AE32" s="138">
        <v>0.7266666666666667</v>
      </c>
      <c r="AF32" s="63">
        <v>0</v>
      </c>
      <c r="AG32" s="64">
        <v>0.04263888888888889</v>
      </c>
      <c r="AH32" s="133"/>
      <c r="AI32" s="64">
        <v>0.04263888888888889</v>
      </c>
      <c r="AJ32" s="66" t="s">
        <v>241</v>
      </c>
      <c r="AK32" s="67">
        <v>1</v>
      </c>
      <c r="AL32" s="68">
        <v>2</v>
      </c>
      <c r="AM32" s="69" t="s">
        <v>242</v>
      </c>
      <c r="AN32" s="134">
        <v>27</v>
      </c>
      <c r="AO32" s="71">
        <f>IF(ISNA(VLOOKUP(AN32,'[11]очки'!$A:$B,2,0)),0,IF(AK32&gt;1,0,VLOOKUP(AN32,'[11]очки'!$A:$B,2,0)))</f>
        <v>26</v>
      </c>
      <c r="AP32" s="72">
        <f t="shared" si="0"/>
      </c>
      <c r="AQ32" s="135"/>
      <c r="AR32" s="140">
        <f>IF(COUNTIF(AK31:AK32,4)&gt;0,"не фин.",SUM(AO31:AO32))</f>
        <v>54</v>
      </c>
      <c r="AS32" s="141"/>
      <c r="AT32" s="142">
        <f>IF(COUNTIF(AJ32:AJ33,"не фин.")&gt;0,"",LARGE($AR$6:$AR$35,1)/AR32)</f>
        <v>6.907407407407407</v>
      </c>
      <c r="AU32" s="119"/>
      <c r="AV32" s="77">
        <v>27</v>
      </c>
      <c r="AW32" s="136"/>
    </row>
    <row r="33" spans="1:49" ht="12.75" customHeight="1">
      <c r="A33" s="119">
        <v>28</v>
      </c>
      <c r="B33" s="47"/>
      <c r="C33" s="48"/>
      <c r="D33" s="49"/>
      <c r="E33" s="170" t="s">
        <v>236</v>
      </c>
      <c r="F33" s="171">
        <v>2002</v>
      </c>
      <c r="G33" s="123" t="s">
        <v>45</v>
      </c>
      <c r="H33" s="55">
        <v>0</v>
      </c>
      <c r="I33" s="55" t="s">
        <v>20</v>
      </c>
      <c r="J33" s="54"/>
      <c r="K33" s="53"/>
      <c r="L33" s="139" t="s">
        <v>46</v>
      </c>
      <c r="M33" s="55"/>
      <c r="N33" s="125" t="s">
        <v>47</v>
      </c>
      <c r="O33" s="127" t="s">
        <v>157</v>
      </c>
      <c r="P33" s="57">
        <v>0.65625</v>
      </c>
      <c r="Q33" s="128"/>
      <c r="R33" s="164" t="s">
        <v>49</v>
      </c>
      <c r="S33" s="153"/>
      <c r="T33" s="148" t="s">
        <v>49</v>
      </c>
      <c r="U33" s="153"/>
      <c r="V33" s="148"/>
      <c r="W33" s="153"/>
      <c r="X33" s="148"/>
      <c r="Y33" s="153"/>
      <c r="Z33" s="148"/>
      <c r="AA33" s="130"/>
      <c r="AB33" s="131"/>
      <c r="AC33" s="130"/>
      <c r="AD33" s="131"/>
      <c r="AE33" s="138">
        <v>0.7014467592592593</v>
      </c>
      <c r="AF33" s="63">
        <v>0</v>
      </c>
      <c r="AG33" s="64">
        <v>0.045196759259259256</v>
      </c>
      <c r="AH33" s="133"/>
      <c r="AI33" s="64">
        <v>0.045196759259259256</v>
      </c>
      <c r="AJ33" s="66" t="s">
        <v>241</v>
      </c>
      <c r="AK33" s="67">
        <v>1</v>
      </c>
      <c r="AL33" s="68">
        <v>2</v>
      </c>
      <c r="AM33" s="69" t="s">
        <v>242</v>
      </c>
      <c r="AN33" s="134">
        <v>28</v>
      </c>
      <c r="AO33" s="71">
        <f>IF(ISNA(VLOOKUP(AN33,'[11]очки'!$A:$B,2,0)),0,IF(AK33&gt;1,0,VLOOKUP(AN33,'[11]очки'!$A:$B,2,0)))</f>
        <v>24</v>
      </c>
      <c r="AP33" s="72">
        <f t="shared" si="0"/>
      </c>
      <c r="AQ33" s="135"/>
      <c r="AR33" s="74">
        <f>IF(COUNTIF(AK33:AK33,4)&gt;0,"не фин.",SUM(AO33:AO33))</f>
        <v>24</v>
      </c>
      <c r="AS33" s="75"/>
      <c r="AT33" s="76">
        <f>IF(COUNTIF(AK33:AK33,4)&gt;0,"",LARGE($AR$6:$AR$35,1)/AR33)</f>
        <v>15.541666666666666</v>
      </c>
      <c r="AU33" s="119"/>
      <c r="AV33" s="77">
        <v>28</v>
      </c>
      <c r="AW33" s="136"/>
    </row>
    <row r="34" spans="1:49" ht="12.75" customHeight="1">
      <c r="A34" s="119">
        <v>29</v>
      </c>
      <c r="B34" s="120"/>
      <c r="C34" s="48"/>
      <c r="D34" s="49"/>
      <c r="E34" s="170" t="s">
        <v>237</v>
      </c>
      <c r="F34" s="171">
        <v>1999</v>
      </c>
      <c r="G34" s="123" t="s">
        <v>45</v>
      </c>
      <c r="H34" s="55">
        <v>0</v>
      </c>
      <c r="I34" s="55" t="s">
        <v>20</v>
      </c>
      <c r="J34" s="54"/>
      <c r="K34" s="53"/>
      <c r="L34" s="139" t="s">
        <v>128</v>
      </c>
      <c r="M34" s="55"/>
      <c r="N34" s="125" t="s">
        <v>47</v>
      </c>
      <c r="O34" s="127" t="s">
        <v>212</v>
      </c>
      <c r="P34" s="57">
        <v>0.68125</v>
      </c>
      <c r="Q34" s="128"/>
      <c r="R34" s="164" t="s">
        <v>49</v>
      </c>
      <c r="S34" s="153"/>
      <c r="T34" s="148" t="s">
        <v>49</v>
      </c>
      <c r="U34" s="153"/>
      <c r="V34" s="148"/>
      <c r="W34" s="153"/>
      <c r="X34" s="148" t="s">
        <v>49</v>
      </c>
      <c r="Y34" s="153" t="s">
        <v>49</v>
      </c>
      <c r="Z34" s="148" t="s">
        <v>49</v>
      </c>
      <c r="AA34" s="130"/>
      <c r="AB34" s="131"/>
      <c r="AC34" s="130"/>
      <c r="AD34" s="131"/>
      <c r="AE34" s="138">
        <v>0.697025462962963</v>
      </c>
      <c r="AF34" s="63">
        <v>0</v>
      </c>
      <c r="AG34" s="64">
        <v>0.01577546296296295</v>
      </c>
      <c r="AH34" s="133"/>
      <c r="AI34" s="64">
        <v>0.01577546296296295</v>
      </c>
      <c r="AJ34" s="66" t="s">
        <v>241</v>
      </c>
      <c r="AK34" s="67">
        <v>1</v>
      </c>
      <c r="AL34" s="68">
        <v>5</v>
      </c>
      <c r="AM34" s="69" t="s">
        <v>242</v>
      </c>
      <c r="AN34" s="134">
        <v>29</v>
      </c>
      <c r="AO34" s="71">
        <f>IF(ISNA(VLOOKUP(AN34,'[11]очки'!$A:$B,2,0)),0,IF(AK34&gt;1,0,VLOOKUP(AN34,'[11]очки'!$A:$B,2,0)))</f>
        <v>22</v>
      </c>
      <c r="AP34" s="72">
        <f t="shared" si="0"/>
      </c>
      <c r="AQ34" s="135"/>
      <c r="AR34" s="144">
        <f>IF(COUNTIF(AK34:AK35,4)&gt;0,"не фин.",SUM(AO34:AO35))</f>
        <v>43</v>
      </c>
      <c r="AS34" s="145"/>
      <c r="AT34" s="76">
        <f>IF(COUNTIF(AK34:AK35,4)&gt;0,"",LARGE($AR$6:$AR$35,1)/AR34)</f>
        <v>8.674418604651162</v>
      </c>
      <c r="AU34" s="119"/>
      <c r="AV34" s="77">
        <v>29</v>
      </c>
      <c r="AW34" s="136"/>
    </row>
    <row r="35" spans="1:49" ht="12.75" customHeight="1">
      <c r="A35" s="119">
        <v>30</v>
      </c>
      <c r="B35" s="120"/>
      <c r="C35" s="48"/>
      <c r="D35" s="49"/>
      <c r="E35" s="170" t="s">
        <v>238</v>
      </c>
      <c r="F35" s="171">
        <v>1998</v>
      </c>
      <c r="G35" s="123" t="s">
        <v>45</v>
      </c>
      <c r="H35" s="55">
        <v>0</v>
      </c>
      <c r="I35" s="55" t="s">
        <v>20</v>
      </c>
      <c r="J35" s="54"/>
      <c r="K35" s="53"/>
      <c r="L35" s="139" t="s">
        <v>181</v>
      </c>
      <c r="M35" s="55"/>
      <c r="N35" s="125" t="s">
        <v>47</v>
      </c>
      <c r="O35" s="127" t="s">
        <v>182</v>
      </c>
      <c r="P35" s="57">
        <v>0.6784722222222223</v>
      </c>
      <c r="Q35" s="128"/>
      <c r="R35" s="164" t="s">
        <v>49</v>
      </c>
      <c r="S35" s="153"/>
      <c r="T35" s="148" t="s">
        <v>49</v>
      </c>
      <c r="U35" s="153"/>
      <c r="V35" s="148"/>
      <c r="W35" s="153"/>
      <c r="X35" s="148" t="s">
        <v>49</v>
      </c>
      <c r="Y35" s="153" t="s">
        <v>49</v>
      </c>
      <c r="Z35" s="148" t="s">
        <v>49</v>
      </c>
      <c r="AA35" s="130"/>
      <c r="AB35" s="131"/>
      <c r="AC35" s="130"/>
      <c r="AD35" s="131"/>
      <c r="AE35" s="138">
        <v>0.6954513888888889</v>
      </c>
      <c r="AF35" s="63">
        <v>0</v>
      </c>
      <c r="AG35" s="64">
        <v>0.016979166666666656</v>
      </c>
      <c r="AH35" s="133"/>
      <c r="AI35" s="64">
        <v>0.016979166666666656</v>
      </c>
      <c r="AJ35" s="66" t="s">
        <v>241</v>
      </c>
      <c r="AK35" s="67">
        <v>1</v>
      </c>
      <c r="AL35" s="68">
        <v>5</v>
      </c>
      <c r="AM35" s="69" t="s">
        <v>242</v>
      </c>
      <c r="AN35" s="134">
        <v>30</v>
      </c>
      <c r="AO35" s="71">
        <f>IF(ISNA(VLOOKUP(AN35,'[11]очки'!$A:$B,2,0)),0,IF(AK35&gt;1,0,VLOOKUP(AN35,'[11]очки'!$A:$B,2,0)))</f>
        <v>21</v>
      </c>
      <c r="AP35" s="72">
        <f t="shared" si="0"/>
      </c>
      <c r="AQ35" s="135"/>
      <c r="AR35" s="74">
        <f>IF(COUNTIF(AK34:AK35,4)&gt;0,"не фин.",SUM(AO34:AO35))</f>
        <v>43</v>
      </c>
      <c r="AS35" s="75"/>
      <c r="AT35" s="76">
        <f>IF(COUNTIF(AK34:AK35,4)&gt;0,"",LARGE($AR$6:$AR$35,1)/AR35)</f>
        <v>8.674418604651162</v>
      </c>
      <c r="AU35" s="119"/>
      <c r="AV35" s="77">
        <v>30</v>
      </c>
      <c r="AW35" s="136"/>
    </row>
    <row r="36" spans="4:40" ht="14.25" outlineLevel="1">
      <c r="D36" s="78"/>
      <c r="E36" s="45"/>
      <c r="F36" s="79"/>
      <c r="G36" s="80" t="s">
        <v>50</v>
      </c>
      <c r="H36" s="81">
        <v>21</v>
      </c>
      <c r="I36" s="45"/>
      <c r="J36" s="81"/>
      <c r="N36" s="78"/>
      <c r="O36" s="78"/>
      <c r="AF36" s="83"/>
      <c r="AN36" s="86">
        <v>1</v>
      </c>
    </row>
    <row r="37" spans="1:47" s="83" customFormat="1" ht="33" customHeight="1" outlineLevel="1">
      <c r="A37" s="83" t="s">
        <v>51</v>
      </c>
      <c r="C37" s="89"/>
      <c r="D37" s="90"/>
      <c r="E37" s="90"/>
      <c r="F37" s="90"/>
      <c r="G37" s="91"/>
      <c r="H37" s="90"/>
      <c r="I37" s="92"/>
      <c r="J37" s="92"/>
      <c r="K37" s="89"/>
      <c r="L37" s="89"/>
      <c r="M37" s="89"/>
      <c r="N37" s="90"/>
      <c r="O37" s="90"/>
      <c r="P37" s="93"/>
      <c r="Q37" s="94"/>
      <c r="R37" s="95"/>
      <c r="S37" s="94"/>
      <c r="T37" s="93"/>
      <c r="U37" s="94"/>
      <c r="V37" s="95"/>
      <c r="W37" s="94"/>
      <c r="X37" s="93"/>
      <c r="Y37" s="94"/>
      <c r="Z37" s="93"/>
      <c r="AA37" s="94"/>
      <c r="AB37" s="93"/>
      <c r="AC37" s="94"/>
      <c r="AD37" s="93"/>
      <c r="AE37" s="96"/>
      <c r="AG37" s="97"/>
      <c r="AH37" s="93"/>
      <c r="AI37" s="93"/>
      <c r="AJ37" s="98"/>
      <c r="AK37" s="99"/>
      <c r="AN37" s="100"/>
      <c r="AO37" s="100"/>
      <c r="AQ37" s="101"/>
      <c r="AR37" s="102"/>
      <c r="AU37" s="101"/>
    </row>
    <row r="38" spans="1:48" s="83" customFormat="1" ht="28.5" customHeight="1">
      <c r="A38" s="83" t="s">
        <v>90</v>
      </c>
      <c r="E38" s="103"/>
      <c r="F38" s="103"/>
      <c r="G38" s="104"/>
      <c r="H38" s="103"/>
      <c r="I38" s="103"/>
      <c r="J38" s="103"/>
      <c r="P38" s="105"/>
      <c r="Q38" s="106"/>
      <c r="R38" s="10"/>
      <c r="S38" s="106"/>
      <c r="U38" s="106"/>
      <c r="V38" s="10"/>
      <c r="W38" s="106"/>
      <c r="Y38" s="106"/>
      <c r="AA38" s="106"/>
      <c r="AC38" s="106"/>
      <c r="AE38" s="107"/>
      <c r="AG38" s="108"/>
      <c r="AN38" s="100"/>
      <c r="AO38" s="100"/>
      <c r="AQ38" s="101"/>
      <c r="AR38" s="102"/>
      <c r="AU38" s="101"/>
      <c r="AV38" s="101"/>
    </row>
    <row r="39" spans="4:36" ht="12.75">
      <c r="D39" s="45"/>
      <c r="E39" s="109"/>
      <c r="F39" s="109"/>
      <c r="G39" s="110"/>
      <c r="H39" s="109"/>
      <c r="I39" s="7"/>
      <c r="J39" s="7"/>
      <c r="N39" s="45"/>
      <c r="O39" s="45"/>
      <c r="P39" s="111"/>
      <c r="AG39" s="112"/>
      <c r="AJ39" s="113"/>
    </row>
  </sheetData>
  <sheetProtection/>
  <mergeCells count="20">
    <mergeCell ref="A1:AU1"/>
    <mergeCell ref="A3:AT3"/>
    <mergeCell ref="O4:O5"/>
    <mergeCell ref="P4:AQ4"/>
    <mergeCell ref="AR4:AT4"/>
    <mergeCell ref="AU4:AU5"/>
    <mergeCell ref="J4:J5"/>
    <mergeCell ref="G4:G5"/>
    <mergeCell ref="H4:H5"/>
    <mergeCell ref="I4:I5"/>
    <mergeCell ref="AJ2:AM2"/>
    <mergeCell ref="A4:A5"/>
    <mergeCell ref="E4:E5"/>
    <mergeCell ref="D4:D5"/>
    <mergeCell ref="B4:B5"/>
    <mergeCell ref="C4:C5"/>
    <mergeCell ref="F4:F5"/>
    <mergeCell ref="K4:K5"/>
    <mergeCell ref="L4:L5"/>
    <mergeCell ref="N4:N5"/>
  </mergeCells>
  <printOptions/>
  <pageMargins left="0.61" right="0.64" top="0.54" bottom="1" header="0.5" footer="0.5"/>
  <pageSetup fitToHeight="2" fitToWidth="1" horizontalDpi="600" verticalDpi="6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X22"/>
  <sheetViews>
    <sheetView zoomScale="70" zoomScaleNormal="70" workbookViewId="0" topLeftCell="A4">
      <selection activeCell="AJ18" sqref="AJ18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45.42187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6.28125" style="154" hidden="1" customWidth="1" outlineLevel="1"/>
    <col min="18" max="18" width="6.28125" style="77" customWidth="1" collapsed="1"/>
    <col min="19" max="19" width="6.28125" style="154" hidden="1" customWidth="1" outlineLevel="1"/>
    <col min="20" max="20" width="6.28125" style="77" customWidth="1" collapsed="1"/>
    <col min="21" max="21" width="6.28125" style="154" hidden="1" customWidth="1" outlineLevel="1"/>
    <col min="22" max="22" width="6.28125" style="77" customWidth="1" collapsed="1"/>
    <col min="23" max="23" width="6.28125" style="154" hidden="1" customWidth="1" outlineLevel="1"/>
    <col min="24" max="24" width="6.28125" style="77" customWidth="1" collapsed="1"/>
    <col min="25" max="25" width="6.28125" style="154" customWidth="1" outlineLevel="1"/>
    <col min="26" max="26" width="6.28125" style="77" customWidth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151"/>
      <c r="R2" s="147"/>
      <c r="S2" s="151"/>
      <c r="T2" s="117"/>
      <c r="U2" s="151"/>
      <c r="V2" s="147"/>
      <c r="W2" s="151"/>
      <c r="X2" s="117"/>
      <c r="Y2" s="151"/>
      <c r="Z2" s="117"/>
      <c r="AA2" s="9"/>
      <c r="AC2" s="9"/>
      <c r="AE2" s="187" t="s">
        <v>53</v>
      </c>
      <c r="AF2" s="188"/>
      <c r="AG2" s="188"/>
      <c r="AH2" s="188"/>
      <c r="AI2" s="188"/>
      <c r="AJ2" s="188"/>
      <c r="AK2" s="188"/>
      <c r="AL2" s="188"/>
      <c r="AM2" s="11"/>
      <c r="AN2" s="12"/>
      <c r="AO2" s="13"/>
      <c r="AP2" s="14"/>
      <c r="AQ2" s="15"/>
      <c r="AR2" s="16"/>
      <c r="AS2" s="11"/>
      <c r="AT2" s="14"/>
      <c r="AU2" s="17" t="s">
        <v>57</v>
      </c>
      <c r="AV2" s="18"/>
      <c r="AW2" s="19"/>
    </row>
    <row r="3" spans="1:49" s="2" customFormat="1" ht="62.25" customHeight="1" thickBot="1">
      <c r="A3" s="178" t="s">
        <v>169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115</v>
      </c>
      <c r="U5" s="27"/>
      <c r="V5" s="28" t="s">
        <v>26</v>
      </c>
      <c r="W5" s="27"/>
      <c r="X5" s="28" t="s">
        <v>116</v>
      </c>
      <c r="Y5" s="118" t="s">
        <v>117</v>
      </c>
      <c r="Z5" s="28" t="s">
        <v>118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0.08333333333333333</v>
      </c>
      <c r="AX5" s="44">
        <v>0.08333333333333333</v>
      </c>
    </row>
    <row r="6" spans="1:49" ht="12.75" customHeight="1">
      <c r="A6" s="119">
        <v>1</v>
      </c>
      <c r="B6" s="120"/>
      <c r="C6" s="48"/>
      <c r="D6" s="49"/>
      <c r="E6" s="121" t="s">
        <v>132</v>
      </c>
      <c r="F6" s="122">
        <v>1996</v>
      </c>
      <c r="G6" s="123" t="s">
        <v>72</v>
      </c>
      <c r="H6" s="55">
        <v>10</v>
      </c>
      <c r="I6" s="55" t="s">
        <v>19</v>
      </c>
      <c r="J6" s="124"/>
      <c r="K6" s="53"/>
      <c r="L6" s="139" t="s">
        <v>99</v>
      </c>
      <c r="M6" s="55"/>
      <c r="N6" s="125" t="s">
        <v>47</v>
      </c>
      <c r="O6" s="127" t="s">
        <v>133</v>
      </c>
      <c r="P6" s="57">
        <v>0.6951388888888889</v>
      </c>
      <c r="Q6" s="169"/>
      <c r="R6" s="164"/>
      <c r="S6" s="153"/>
      <c r="T6" s="148"/>
      <c r="U6" s="153"/>
      <c r="V6" s="148"/>
      <c r="W6" s="153"/>
      <c r="X6" s="148"/>
      <c r="Y6" s="153"/>
      <c r="Z6" s="148"/>
      <c r="AA6" s="130"/>
      <c r="AB6" s="131"/>
      <c r="AC6" s="130"/>
      <c r="AD6" s="131"/>
      <c r="AE6" s="143">
        <v>0.7147569444444444</v>
      </c>
      <c r="AF6" s="63">
        <v>0</v>
      </c>
      <c r="AG6" s="64">
        <v>0.019618055555555514</v>
      </c>
      <c r="AH6" s="133"/>
      <c r="AI6" s="64">
        <v>0.019618055555555514</v>
      </c>
      <c r="AJ6" s="66">
        <v>0.019618055555555514</v>
      </c>
      <c r="AK6" s="67">
        <v>0</v>
      </c>
      <c r="AL6" s="68">
        <v>0</v>
      </c>
      <c r="AM6" s="69">
        <v>0</v>
      </c>
      <c r="AN6" s="134">
        <v>1</v>
      </c>
      <c r="AO6" s="71">
        <f>IF(ISNA(VLOOKUP(AN6,'[10]очки'!$A:$B,2,0)),0,IF(AK6&gt;1,0,VLOOKUP(AN6,'[10]очки'!$A:$B,2,0)))</f>
        <v>100</v>
      </c>
      <c r="AP6" s="72">
        <f aca="true" t="shared" si="0" ref="AP6:AP18">IF(AK6=0,AJ6/SMALL($AJ$6:$AJ$18,1),"")</f>
        <v>1</v>
      </c>
      <c r="AQ6" s="135"/>
      <c r="AR6" s="140">
        <f>IF(COUNTIF(AK6:AK6,4)&gt;0,"не фин.",SUM(AO6:AO6))</f>
        <v>100</v>
      </c>
      <c r="AS6" s="141"/>
      <c r="AT6" s="142">
        <f>IF(COUNTIF(AJ6:AJ9,"не фин.")&gt;0,"",LARGE($AR$6:$AR$18,1)/AR6)</f>
        <v>3.56</v>
      </c>
      <c r="AU6" s="119"/>
      <c r="AV6" s="77">
        <v>1</v>
      </c>
      <c r="AW6" s="136"/>
    </row>
    <row r="7" spans="1:49" ht="12.75" customHeight="1">
      <c r="A7" s="46">
        <v>2</v>
      </c>
      <c r="B7" s="120"/>
      <c r="C7" s="48"/>
      <c r="D7" s="49"/>
      <c r="E7" s="121" t="s">
        <v>134</v>
      </c>
      <c r="F7" s="122">
        <v>1997</v>
      </c>
      <c r="G7" s="123" t="s">
        <v>81</v>
      </c>
      <c r="H7" s="55">
        <v>1</v>
      </c>
      <c r="I7" s="55" t="s">
        <v>19</v>
      </c>
      <c r="J7" s="124"/>
      <c r="K7" s="53"/>
      <c r="L7" s="139" t="s">
        <v>78</v>
      </c>
      <c r="M7" s="55"/>
      <c r="N7" s="125" t="s">
        <v>47</v>
      </c>
      <c r="O7" s="127" t="s">
        <v>79</v>
      </c>
      <c r="P7" s="57">
        <v>0.6951388888888889</v>
      </c>
      <c r="Q7" s="169"/>
      <c r="R7" s="164"/>
      <c r="S7" s="153"/>
      <c r="T7" s="148"/>
      <c r="U7" s="153"/>
      <c r="V7" s="148"/>
      <c r="W7" s="153"/>
      <c r="X7" s="148"/>
      <c r="Y7" s="153"/>
      <c r="Z7" s="148"/>
      <c r="AA7" s="130"/>
      <c r="AB7" s="131"/>
      <c r="AC7" s="130"/>
      <c r="AD7" s="131"/>
      <c r="AE7" s="138">
        <v>0.7148263888888889</v>
      </c>
      <c r="AF7" s="63">
        <v>0</v>
      </c>
      <c r="AG7" s="64">
        <v>0.01968750000000008</v>
      </c>
      <c r="AH7" s="133"/>
      <c r="AI7" s="64">
        <v>0.01968750000000008</v>
      </c>
      <c r="AJ7" s="66">
        <v>0.01968750000000008</v>
      </c>
      <c r="AK7" s="67">
        <v>0</v>
      </c>
      <c r="AL7" s="68">
        <v>0</v>
      </c>
      <c r="AM7" s="69">
        <v>6.944444444456632E-05</v>
      </c>
      <c r="AN7" s="134">
        <v>2</v>
      </c>
      <c r="AO7" s="71">
        <f>IF(ISNA(VLOOKUP(AN7,'[10]очки'!$A:$B,2,0)),0,IF(AK7&gt;1,0,VLOOKUP(AN7,'[10]очки'!$A:$B,2,0)))</f>
        <v>95</v>
      </c>
      <c r="AP7" s="72">
        <f t="shared" si="0"/>
        <v>1.0035398230088557</v>
      </c>
      <c r="AQ7" s="135"/>
      <c r="AR7" s="144">
        <f>IF(COUNTIF(AK7:AK10,4)&gt;0,"не фин.",SUM(AO7:AO10))</f>
        <v>356</v>
      </c>
      <c r="AS7" s="145"/>
      <c r="AT7" s="76">
        <f>IF(COUNTIF(AK7:AK10,4)&gt;0,"",LARGE($AR$6:$AR$18,1)/AR7)</f>
        <v>1</v>
      </c>
      <c r="AU7" s="119"/>
      <c r="AV7" s="77">
        <v>2</v>
      </c>
      <c r="AW7" s="146"/>
    </row>
    <row r="8" spans="1:49" ht="12.75" customHeight="1">
      <c r="A8" s="119">
        <v>3</v>
      </c>
      <c r="B8" s="47"/>
      <c r="C8" s="48"/>
      <c r="D8" s="49"/>
      <c r="E8" s="121" t="s">
        <v>135</v>
      </c>
      <c r="F8" s="122">
        <v>1997</v>
      </c>
      <c r="G8" s="123" t="s">
        <v>45</v>
      </c>
      <c r="H8" s="55">
        <v>0</v>
      </c>
      <c r="I8" s="55" t="s">
        <v>19</v>
      </c>
      <c r="J8" s="54"/>
      <c r="K8" s="53"/>
      <c r="L8" s="139" t="s">
        <v>136</v>
      </c>
      <c r="M8" s="55"/>
      <c r="N8" s="125" t="s">
        <v>47</v>
      </c>
      <c r="O8" s="127" t="s">
        <v>137</v>
      </c>
      <c r="P8" s="57">
        <v>0.7479166666666667</v>
      </c>
      <c r="Q8" s="169"/>
      <c r="R8" s="164"/>
      <c r="S8" s="153"/>
      <c r="T8" s="148"/>
      <c r="U8" s="153"/>
      <c r="V8" s="148"/>
      <c r="W8" s="153"/>
      <c r="X8" s="148"/>
      <c r="Y8" s="153"/>
      <c r="Z8" s="148"/>
      <c r="AA8" s="130"/>
      <c r="AB8" s="131"/>
      <c r="AC8" s="130"/>
      <c r="AD8" s="131"/>
      <c r="AE8" s="138">
        <v>0.7691319444444445</v>
      </c>
      <c r="AF8" s="63">
        <v>0</v>
      </c>
      <c r="AG8" s="64">
        <v>0.021215277777777874</v>
      </c>
      <c r="AH8" s="133"/>
      <c r="AI8" s="64">
        <v>0.021215277777777874</v>
      </c>
      <c r="AJ8" s="66">
        <v>0.021215277777777874</v>
      </c>
      <c r="AK8" s="67">
        <v>0</v>
      </c>
      <c r="AL8" s="68">
        <v>0</v>
      </c>
      <c r="AM8" s="69">
        <v>0.0015972222222223609</v>
      </c>
      <c r="AN8" s="134">
        <v>3</v>
      </c>
      <c r="AO8" s="71">
        <f>IF(ISNA(VLOOKUP(AN8,'[10]очки'!$A:$B,2,0)),0,IF(AK8&gt;1,0,VLOOKUP(AN8,'[10]очки'!$A:$B,2,0)))</f>
        <v>91</v>
      </c>
      <c r="AP8" s="72">
        <f t="shared" si="0"/>
        <v>1.081415929203547</v>
      </c>
      <c r="AQ8" s="135"/>
      <c r="AR8" s="74">
        <f>IF(COUNTIF(AK7:AK10,4)&gt;0,"не фин.",SUM(AO7:AO10))</f>
        <v>356</v>
      </c>
      <c r="AS8" s="75"/>
      <c r="AT8" s="76">
        <f>IF(COUNTIF(AK7:AK10,4)&gt;0,"",LARGE($AR$6:$AR$18,1)/AR8)</f>
        <v>1</v>
      </c>
      <c r="AU8" s="119"/>
      <c r="AV8" s="77">
        <v>3</v>
      </c>
      <c r="AW8" s="136"/>
    </row>
    <row r="9" spans="1:49" ht="12.75" customHeight="1">
      <c r="A9" s="119">
        <v>4</v>
      </c>
      <c r="B9" s="120"/>
      <c r="C9" s="48"/>
      <c r="D9" s="49"/>
      <c r="E9" s="121" t="s">
        <v>138</v>
      </c>
      <c r="F9" s="122">
        <v>1997</v>
      </c>
      <c r="G9" s="123" t="s">
        <v>45</v>
      </c>
      <c r="H9" s="55">
        <v>0</v>
      </c>
      <c r="I9" s="55" t="s">
        <v>19</v>
      </c>
      <c r="J9" s="124"/>
      <c r="K9" s="53"/>
      <c r="L9" s="139" t="s">
        <v>78</v>
      </c>
      <c r="M9" s="55"/>
      <c r="N9" s="125" t="s">
        <v>47</v>
      </c>
      <c r="O9" s="127" t="s">
        <v>79</v>
      </c>
      <c r="P9" s="57">
        <v>0.6951388888888889</v>
      </c>
      <c r="Q9" s="169"/>
      <c r="R9" s="164"/>
      <c r="S9" s="153"/>
      <c r="T9" s="148"/>
      <c r="U9" s="153"/>
      <c r="V9" s="148"/>
      <c r="W9" s="153"/>
      <c r="X9" s="148"/>
      <c r="Y9" s="153"/>
      <c r="Z9" s="148"/>
      <c r="AA9" s="130"/>
      <c r="AB9" s="131"/>
      <c r="AC9" s="130"/>
      <c r="AD9" s="131"/>
      <c r="AE9" s="138">
        <v>0.7217708333333334</v>
      </c>
      <c r="AF9" s="63">
        <v>0</v>
      </c>
      <c r="AG9" s="64">
        <v>0.0266319444444445</v>
      </c>
      <c r="AH9" s="133"/>
      <c r="AI9" s="64">
        <v>0.0266319444444445</v>
      </c>
      <c r="AJ9" s="66">
        <v>0.0266319444444445</v>
      </c>
      <c r="AK9" s="67">
        <v>0</v>
      </c>
      <c r="AL9" s="68">
        <v>0</v>
      </c>
      <c r="AM9" s="69">
        <v>0.007013888888888986</v>
      </c>
      <c r="AN9" s="134">
        <v>4</v>
      </c>
      <c r="AO9" s="71">
        <f>IF(ISNA(VLOOKUP(AN9,'[10]очки'!$A:$B,2,0)),0,IF(AK9&gt;1,0,VLOOKUP(AN9,'[10]очки'!$A:$B,2,0)))</f>
        <v>87</v>
      </c>
      <c r="AP9" s="72">
        <f t="shared" si="0"/>
        <v>1.357522123893811</v>
      </c>
      <c r="AQ9" s="135"/>
      <c r="AR9" s="74">
        <f>IF(COUNTIF(AK7:AK10,4)&gt;0,"не фин.",SUM(AO7:AO10))</f>
        <v>356</v>
      </c>
      <c r="AS9" s="75"/>
      <c r="AT9" s="76">
        <f>IF(COUNTIF(AK7:AK10,4)&gt;0,"",LARGE($AR$6:$AR$18,1)/AR9)</f>
        <v>1</v>
      </c>
      <c r="AU9" s="119"/>
      <c r="AV9" s="77">
        <v>4</v>
      </c>
      <c r="AW9" s="136"/>
    </row>
    <row r="10" spans="1:49" ht="12.75" customHeight="1">
      <c r="A10" s="46">
        <v>5</v>
      </c>
      <c r="B10" s="120"/>
      <c r="C10" s="48"/>
      <c r="D10" s="49"/>
      <c r="E10" s="121" t="s">
        <v>139</v>
      </c>
      <c r="F10" s="122">
        <v>1997</v>
      </c>
      <c r="G10" s="123" t="s">
        <v>81</v>
      </c>
      <c r="H10" s="55">
        <v>1</v>
      </c>
      <c r="I10" s="55" t="s">
        <v>19</v>
      </c>
      <c r="J10" s="54"/>
      <c r="K10" s="53"/>
      <c r="L10" s="139" t="s">
        <v>78</v>
      </c>
      <c r="M10" s="55"/>
      <c r="N10" s="125" t="s">
        <v>47</v>
      </c>
      <c r="O10" s="127" t="s">
        <v>79</v>
      </c>
      <c r="P10" s="57">
        <v>0.7006944444444444</v>
      </c>
      <c r="Q10" s="169"/>
      <c r="R10" s="164" t="s">
        <v>49</v>
      </c>
      <c r="S10" s="153"/>
      <c r="T10" s="148"/>
      <c r="U10" s="153"/>
      <c r="V10" s="148"/>
      <c r="W10" s="153"/>
      <c r="X10" s="148"/>
      <c r="Y10" s="153"/>
      <c r="Z10" s="148"/>
      <c r="AA10" s="130"/>
      <c r="AB10" s="131"/>
      <c r="AC10" s="130"/>
      <c r="AD10" s="131"/>
      <c r="AE10" s="138">
        <v>0.7177777777777777</v>
      </c>
      <c r="AF10" s="63">
        <v>0</v>
      </c>
      <c r="AG10" s="64">
        <v>0.01708333333333334</v>
      </c>
      <c r="AH10" s="133"/>
      <c r="AI10" s="64">
        <v>0.01708333333333334</v>
      </c>
      <c r="AJ10" s="66" t="s">
        <v>241</v>
      </c>
      <c r="AK10" s="67">
        <v>1</v>
      </c>
      <c r="AL10" s="68">
        <v>1</v>
      </c>
      <c r="AM10" s="69" t="s">
        <v>242</v>
      </c>
      <c r="AN10" s="134">
        <v>5</v>
      </c>
      <c r="AO10" s="71">
        <f>IF(ISNA(VLOOKUP(AN10,'[10]очки'!$A:$B,2,0)),0,IF(AK10&gt;1,0,VLOOKUP(AN10,'[10]очки'!$A:$B,2,0)))</f>
        <v>83</v>
      </c>
      <c r="AP10" s="72">
        <f t="shared" si="0"/>
      </c>
      <c r="AQ10" s="135"/>
      <c r="AR10" s="140">
        <f>IF(COUNTIF(AK7:AK10,4)&gt;0,"не фин.",SUM(AO7:AO10))</f>
        <v>356</v>
      </c>
      <c r="AS10" s="141"/>
      <c r="AT10" s="142">
        <f>IF(COUNTIF(AJ10:AJ13,"не фин.")&gt;0,"",LARGE($AR$6:$AR$18,1)/AR10)</f>
        <v>1</v>
      </c>
      <c r="AU10" s="119"/>
      <c r="AV10" s="77">
        <v>5</v>
      </c>
      <c r="AW10" s="136"/>
    </row>
    <row r="11" spans="1:49" ht="12.75" customHeight="1">
      <c r="A11" s="119">
        <v>6</v>
      </c>
      <c r="B11" s="120"/>
      <c r="C11" s="48"/>
      <c r="D11" s="49"/>
      <c r="E11" s="121" t="s">
        <v>140</v>
      </c>
      <c r="F11" s="122">
        <v>1997</v>
      </c>
      <c r="G11" s="123" t="s">
        <v>141</v>
      </c>
      <c r="H11" s="55">
        <v>0.3</v>
      </c>
      <c r="I11" s="55" t="s">
        <v>19</v>
      </c>
      <c r="J11" s="124"/>
      <c r="K11" s="53"/>
      <c r="L11" s="139" t="s">
        <v>99</v>
      </c>
      <c r="M11" s="55"/>
      <c r="N11" s="125" t="s">
        <v>47</v>
      </c>
      <c r="O11" s="127" t="s">
        <v>133</v>
      </c>
      <c r="P11" s="57">
        <v>0.6951388888888889</v>
      </c>
      <c r="Q11" s="169"/>
      <c r="R11" s="164" t="s">
        <v>49</v>
      </c>
      <c r="S11" s="153"/>
      <c r="T11" s="148"/>
      <c r="U11" s="153"/>
      <c r="V11" s="148"/>
      <c r="W11" s="153"/>
      <c r="X11" s="148"/>
      <c r="Y11" s="153"/>
      <c r="Z11" s="148"/>
      <c r="AA11" s="130"/>
      <c r="AB11" s="131"/>
      <c r="AC11" s="130"/>
      <c r="AD11" s="131"/>
      <c r="AE11" s="132">
        <v>0.7201504629629629</v>
      </c>
      <c r="AF11" s="63">
        <v>0</v>
      </c>
      <c r="AG11" s="64">
        <v>0.02501157407407406</v>
      </c>
      <c r="AH11" s="133"/>
      <c r="AI11" s="64">
        <v>0.02501157407407406</v>
      </c>
      <c r="AJ11" s="66" t="s">
        <v>241</v>
      </c>
      <c r="AK11" s="67">
        <v>1</v>
      </c>
      <c r="AL11" s="68">
        <v>1</v>
      </c>
      <c r="AM11" s="69" t="s">
        <v>242</v>
      </c>
      <c r="AN11" s="134">
        <v>6</v>
      </c>
      <c r="AO11" s="71">
        <f>IF(ISNA(VLOOKUP(AN11,'[10]очки'!$A:$B,2,0)),0,IF(AK11&gt;1,0,VLOOKUP(AN11,'[10]очки'!$A:$B,2,0)))</f>
        <v>79</v>
      </c>
      <c r="AP11" s="72">
        <f t="shared" si="0"/>
      </c>
      <c r="AQ11" s="135"/>
      <c r="AR11" s="144">
        <f>IF(COUNTIF(AK11:AK13,4)&gt;0,"не фин.",SUM(AO11:AO13))</f>
        <v>226</v>
      </c>
      <c r="AS11" s="145"/>
      <c r="AT11" s="76">
        <f>IF(COUNTIF(AK11:AK13,4)&gt;0,"",LARGE($AR$6:$AR$18,1)/AR11)</f>
        <v>1.575221238938053</v>
      </c>
      <c r="AU11" s="119"/>
      <c r="AV11" s="77">
        <v>6</v>
      </c>
      <c r="AW11" s="136"/>
    </row>
    <row r="12" spans="1:49" ht="12.75" customHeight="1">
      <c r="A12" s="119">
        <v>7</v>
      </c>
      <c r="B12" s="47"/>
      <c r="C12" s="48"/>
      <c r="D12" s="49"/>
      <c r="E12" s="121" t="s">
        <v>142</v>
      </c>
      <c r="F12" s="122">
        <v>1997</v>
      </c>
      <c r="G12" s="123" t="s">
        <v>45</v>
      </c>
      <c r="H12" s="55">
        <v>0</v>
      </c>
      <c r="I12" s="55" t="s">
        <v>19</v>
      </c>
      <c r="J12" s="54"/>
      <c r="K12" s="53"/>
      <c r="L12" s="139" t="s">
        <v>136</v>
      </c>
      <c r="M12" s="55"/>
      <c r="N12" s="125" t="s">
        <v>47</v>
      </c>
      <c r="O12" s="127" t="s">
        <v>137</v>
      </c>
      <c r="P12" s="57">
        <v>0.7479166666666667</v>
      </c>
      <c r="Q12" s="169"/>
      <c r="R12" s="164" t="s">
        <v>49</v>
      </c>
      <c r="S12" s="153"/>
      <c r="T12" s="148"/>
      <c r="U12" s="153"/>
      <c r="V12" s="148"/>
      <c r="W12" s="153"/>
      <c r="X12" s="148"/>
      <c r="Y12" s="153"/>
      <c r="Z12" s="148"/>
      <c r="AA12" s="130"/>
      <c r="AB12" s="131"/>
      <c r="AC12" s="130"/>
      <c r="AD12" s="131"/>
      <c r="AE12" s="138">
        <v>0.7761226851851851</v>
      </c>
      <c r="AF12" s="63">
        <v>0</v>
      </c>
      <c r="AG12" s="64">
        <v>0.02820601851851845</v>
      </c>
      <c r="AH12" s="133"/>
      <c r="AI12" s="64">
        <v>0.02820601851851845</v>
      </c>
      <c r="AJ12" s="66" t="s">
        <v>241</v>
      </c>
      <c r="AK12" s="67">
        <v>1</v>
      </c>
      <c r="AL12" s="68">
        <v>1</v>
      </c>
      <c r="AM12" s="69" t="s">
        <v>242</v>
      </c>
      <c r="AN12" s="134">
        <v>7</v>
      </c>
      <c r="AO12" s="71">
        <f>IF(ISNA(VLOOKUP(AN12,'[10]очки'!$A:$B,2,0)),0,IF(AK12&gt;1,0,VLOOKUP(AN12,'[10]очки'!$A:$B,2,0)))</f>
        <v>75</v>
      </c>
      <c r="AP12" s="72">
        <f t="shared" si="0"/>
      </c>
      <c r="AQ12" s="135"/>
      <c r="AR12" s="74">
        <f>IF(COUNTIF(AK11:AK13,4)&gt;0,"не фин.",SUM(AO11:AO13))</f>
        <v>226</v>
      </c>
      <c r="AS12" s="75"/>
      <c r="AT12" s="76">
        <f>IF(COUNTIF(AK11:AK13,4)&gt;0,"",LARGE($AR$6:$AR$18,1)/AR12)</f>
        <v>1.575221238938053</v>
      </c>
      <c r="AU12" s="119"/>
      <c r="AV12" s="77">
        <v>7</v>
      </c>
      <c r="AW12" s="136"/>
    </row>
    <row r="13" spans="1:49" ht="12.75" customHeight="1">
      <c r="A13" s="46">
        <v>8</v>
      </c>
      <c r="B13" s="120"/>
      <c r="C13" s="48"/>
      <c r="D13" s="49"/>
      <c r="E13" s="121" t="s">
        <v>143</v>
      </c>
      <c r="F13" s="122">
        <v>1997</v>
      </c>
      <c r="G13" s="123" t="s">
        <v>45</v>
      </c>
      <c r="H13" s="55">
        <v>0</v>
      </c>
      <c r="I13" s="55" t="s">
        <v>19</v>
      </c>
      <c r="J13" s="124"/>
      <c r="K13" s="53"/>
      <c r="L13" s="139" t="s">
        <v>136</v>
      </c>
      <c r="M13" s="55"/>
      <c r="N13" s="125" t="s">
        <v>47</v>
      </c>
      <c r="O13" s="127" t="s">
        <v>137</v>
      </c>
      <c r="P13" s="57">
        <v>0.7125</v>
      </c>
      <c r="Q13" s="169"/>
      <c r="R13" s="164"/>
      <c r="S13" s="153"/>
      <c r="T13" s="148"/>
      <c r="U13" s="153"/>
      <c r="V13" s="148"/>
      <c r="W13" s="153"/>
      <c r="X13" s="148"/>
      <c r="Y13" s="153" t="s">
        <v>49</v>
      </c>
      <c r="Z13" s="148"/>
      <c r="AA13" s="130"/>
      <c r="AB13" s="131"/>
      <c r="AC13" s="130"/>
      <c r="AD13" s="131"/>
      <c r="AE13" s="138">
        <v>0.7420023148148148</v>
      </c>
      <c r="AF13" s="63">
        <v>0</v>
      </c>
      <c r="AG13" s="64">
        <v>0.0295023148148148</v>
      </c>
      <c r="AH13" s="133"/>
      <c r="AI13" s="64">
        <v>0.0295023148148148</v>
      </c>
      <c r="AJ13" s="66" t="s">
        <v>241</v>
      </c>
      <c r="AK13" s="67">
        <v>1</v>
      </c>
      <c r="AL13" s="68">
        <v>1</v>
      </c>
      <c r="AM13" s="69" t="s">
        <v>242</v>
      </c>
      <c r="AN13" s="134">
        <v>8</v>
      </c>
      <c r="AO13" s="71">
        <f>IF(ISNA(VLOOKUP(AN13,'[10]очки'!$A:$B,2,0)),0,IF(AK13&gt;1,0,VLOOKUP(AN13,'[10]очки'!$A:$B,2,0)))</f>
        <v>72</v>
      </c>
      <c r="AP13" s="72">
        <f t="shared" si="0"/>
      </c>
      <c r="AQ13" s="135"/>
      <c r="AR13" s="74">
        <f>IF(COUNTIF(AK11:AK13,4)&gt;0,"не фин.",SUM(AO11:AO13))</f>
        <v>226</v>
      </c>
      <c r="AS13" s="75"/>
      <c r="AT13" s="76">
        <f>IF(COUNTIF(AK11:AK13,4)&gt;0,"",LARGE($AR$6:$AR$18,1)/AR13)</f>
        <v>1.575221238938053</v>
      </c>
      <c r="AU13" s="119"/>
      <c r="AV13" s="77">
        <v>8</v>
      </c>
      <c r="AW13" s="136"/>
    </row>
    <row r="14" spans="1:49" ht="12.75" customHeight="1">
      <c r="A14" s="119">
        <v>9</v>
      </c>
      <c r="B14" s="47"/>
      <c r="C14" s="48"/>
      <c r="D14" s="49"/>
      <c r="E14" s="121" t="s">
        <v>144</v>
      </c>
      <c r="F14" s="122">
        <v>1997</v>
      </c>
      <c r="G14" s="123" t="s">
        <v>45</v>
      </c>
      <c r="H14" s="55">
        <v>0</v>
      </c>
      <c r="I14" s="55" t="s">
        <v>19</v>
      </c>
      <c r="J14" s="124"/>
      <c r="K14" s="53"/>
      <c r="L14" s="139" t="s">
        <v>145</v>
      </c>
      <c r="M14" s="55"/>
      <c r="N14" s="125" t="s">
        <v>47</v>
      </c>
      <c r="O14" s="127" t="s">
        <v>146</v>
      </c>
      <c r="P14" s="57">
        <v>0.6923611111111111</v>
      </c>
      <c r="Q14" s="169"/>
      <c r="R14" s="164" t="s">
        <v>49</v>
      </c>
      <c r="S14" s="153"/>
      <c r="T14" s="148"/>
      <c r="U14" s="153"/>
      <c r="V14" s="148"/>
      <c r="W14" s="153"/>
      <c r="X14" s="148"/>
      <c r="Y14" s="153"/>
      <c r="Z14" s="148"/>
      <c r="AA14" s="130"/>
      <c r="AB14" s="131"/>
      <c r="AC14" s="130"/>
      <c r="AD14" s="131"/>
      <c r="AE14" s="138">
        <v>0.7268634259259259</v>
      </c>
      <c r="AF14" s="63">
        <v>0</v>
      </c>
      <c r="AG14" s="64">
        <v>0.034502314814814805</v>
      </c>
      <c r="AH14" s="133"/>
      <c r="AI14" s="64">
        <v>0.034502314814814805</v>
      </c>
      <c r="AJ14" s="66" t="s">
        <v>241</v>
      </c>
      <c r="AK14" s="67">
        <v>1</v>
      </c>
      <c r="AL14" s="68">
        <v>1</v>
      </c>
      <c r="AM14" s="69" t="s">
        <v>242</v>
      </c>
      <c r="AN14" s="134">
        <v>9</v>
      </c>
      <c r="AO14" s="71">
        <f>IF(ISNA(VLOOKUP(AN14,'[10]очки'!$A:$B,2,0)),0,IF(AK14&gt;1,0,VLOOKUP(AN14,'[10]очки'!$A:$B,2,0)))</f>
        <v>69</v>
      </c>
      <c r="AP14" s="72">
        <f t="shared" si="0"/>
      </c>
      <c r="AQ14" s="135"/>
      <c r="AR14" s="74">
        <f>IF(COUNTIF(AK14:AK14,4)&gt;0,"не фин.",SUM(AO14:AO14))</f>
        <v>69</v>
      </c>
      <c r="AS14" s="75"/>
      <c r="AT14" s="76">
        <f>IF(COUNTIF(AK14:AK14,4)&gt;0,"",LARGE($AR$6:$AR$18,1)/AR14)</f>
        <v>5.159420289855072</v>
      </c>
      <c r="AU14" s="119"/>
      <c r="AV14" s="77">
        <v>9</v>
      </c>
      <c r="AW14" s="136"/>
    </row>
    <row r="15" spans="1:49" ht="12.75" customHeight="1">
      <c r="A15" s="119">
        <v>10</v>
      </c>
      <c r="B15" s="120"/>
      <c r="C15" s="48"/>
      <c r="D15" s="49"/>
      <c r="E15" s="121" t="s">
        <v>147</v>
      </c>
      <c r="F15" s="122">
        <v>1997</v>
      </c>
      <c r="G15" s="123" t="s">
        <v>45</v>
      </c>
      <c r="H15" s="55">
        <v>0</v>
      </c>
      <c r="I15" s="55" t="s">
        <v>19</v>
      </c>
      <c r="J15" s="124"/>
      <c r="K15" s="53"/>
      <c r="L15" s="139" t="s">
        <v>145</v>
      </c>
      <c r="M15" s="55"/>
      <c r="N15" s="125" t="s">
        <v>47</v>
      </c>
      <c r="O15" s="127" t="s">
        <v>146</v>
      </c>
      <c r="P15" s="57">
        <v>0.6923611111111111</v>
      </c>
      <c r="Q15" s="169"/>
      <c r="R15" s="164" t="s">
        <v>49</v>
      </c>
      <c r="S15" s="153"/>
      <c r="T15" s="148"/>
      <c r="U15" s="153"/>
      <c r="V15" s="148"/>
      <c r="W15" s="153"/>
      <c r="X15" s="148"/>
      <c r="Y15" s="153"/>
      <c r="Z15" s="148"/>
      <c r="AA15" s="130"/>
      <c r="AB15" s="131"/>
      <c r="AC15" s="130"/>
      <c r="AD15" s="131"/>
      <c r="AE15" s="138">
        <v>0.7268634259259259</v>
      </c>
      <c r="AF15" s="63">
        <v>0</v>
      </c>
      <c r="AG15" s="64">
        <v>0.034502314814814805</v>
      </c>
      <c r="AH15" s="133"/>
      <c r="AI15" s="64">
        <v>0.034502314814814805</v>
      </c>
      <c r="AJ15" s="66" t="s">
        <v>241</v>
      </c>
      <c r="AK15" s="67">
        <v>1</v>
      </c>
      <c r="AL15" s="68">
        <v>1</v>
      </c>
      <c r="AM15" s="69" t="s">
        <v>242</v>
      </c>
      <c r="AN15" s="134">
        <v>9</v>
      </c>
      <c r="AO15" s="71">
        <f>IF(ISNA(VLOOKUP(AN15,'[10]очки'!$A:$B,2,0)),0,IF(AK15&gt;1,0,VLOOKUP(AN15,'[10]очки'!$A:$B,2,0)))</f>
        <v>69</v>
      </c>
      <c r="AP15" s="72">
        <f t="shared" si="0"/>
      </c>
      <c r="AQ15" s="135"/>
      <c r="AR15" s="74">
        <f>IF(COUNTIF(AK15:AK15,4)&gt;0,"не фин.",SUM(AO15:AO15))</f>
        <v>69</v>
      </c>
      <c r="AS15" s="75"/>
      <c r="AT15" s="76">
        <f>IF(COUNTIF(AK15:AK15,4)&gt;0,"",LARGE($AR$6:$AR$18,1)/AR15)</f>
        <v>5.159420289855072</v>
      </c>
      <c r="AU15" s="119"/>
      <c r="AV15" s="77">
        <v>10</v>
      </c>
      <c r="AW15" s="136"/>
    </row>
    <row r="16" spans="1:49" ht="12.75" customHeight="1">
      <c r="A16" s="46">
        <v>11</v>
      </c>
      <c r="B16" s="120"/>
      <c r="C16" s="48"/>
      <c r="D16" s="49"/>
      <c r="E16" s="121" t="s">
        <v>148</v>
      </c>
      <c r="F16" s="122">
        <v>1997</v>
      </c>
      <c r="G16" s="123" t="s">
        <v>45</v>
      </c>
      <c r="H16" s="55">
        <v>0</v>
      </c>
      <c r="I16" s="55" t="s">
        <v>19</v>
      </c>
      <c r="J16" s="124"/>
      <c r="K16" s="53"/>
      <c r="L16" s="139" t="s">
        <v>136</v>
      </c>
      <c r="M16" s="55"/>
      <c r="N16" s="125" t="s">
        <v>47</v>
      </c>
      <c r="O16" s="127" t="s">
        <v>137</v>
      </c>
      <c r="P16" s="57">
        <v>0.7034722222222222</v>
      </c>
      <c r="Q16" s="169"/>
      <c r="R16" s="164"/>
      <c r="S16" s="153"/>
      <c r="T16" s="148" t="s">
        <v>49</v>
      </c>
      <c r="U16" s="153"/>
      <c r="V16" s="148"/>
      <c r="W16" s="153"/>
      <c r="X16" s="148"/>
      <c r="Y16" s="153" t="s">
        <v>49</v>
      </c>
      <c r="Z16" s="148"/>
      <c r="AA16" s="130"/>
      <c r="AB16" s="131"/>
      <c r="AC16" s="130"/>
      <c r="AD16" s="131"/>
      <c r="AE16" s="138">
        <v>0.7417592592592593</v>
      </c>
      <c r="AF16" s="63">
        <v>0</v>
      </c>
      <c r="AG16" s="64">
        <v>0.038287037037037175</v>
      </c>
      <c r="AH16" s="133"/>
      <c r="AI16" s="64">
        <v>0.038287037037037175</v>
      </c>
      <c r="AJ16" s="66" t="s">
        <v>241</v>
      </c>
      <c r="AK16" s="67">
        <v>1</v>
      </c>
      <c r="AL16" s="68">
        <v>2</v>
      </c>
      <c r="AM16" s="69" t="s">
        <v>242</v>
      </c>
      <c r="AN16" s="134">
        <v>11</v>
      </c>
      <c r="AO16" s="71">
        <f>IF(ISNA(VLOOKUP(AN16,'[10]очки'!$A:$B,2,0)),0,IF(AK16&gt;1,0,VLOOKUP(AN16,'[10]очки'!$A:$B,2,0)))</f>
        <v>63</v>
      </c>
      <c r="AP16" s="72">
        <f t="shared" si="0"/>
      </c>
      <c r="AQ16" s="135"/>
      <c r="AR16" s="74">
        <f>IF(COUNTIF(AK16:AK17,4)&gt;0,"не фин.",SUM(AO16:AO17))</f>
        <v>123</v>
      </c>
      <c r="AS16" s="75"/>
      <c r="AT16" s="76">
        <f>IF(COUNTIF(AK16:AK17,4)&gt;0,"",LARGE($AR$6:$AR$18,1)/AR16)</f>
        <v>2.894308943089431</v>
      </c>
      <c r="AU16" s="119"/>
      <c r="AV16" s="77">
        <v>11</v>
      </c>
      <c r="AW16" s="136"/>
    </row>
    <row r="17" spans="1:49" ht="12.75" customHeight="1">
      <c r="A17" s="119">
        <v>12</v>
      </c>
      <c r="B17" s="120"/>
      <c r="C17" s="48"/>
      <c r="D17" s="49"/>
      <c r="E17" s="121" t="s">
        <v>149</v>
      </c>
      <c r="F17" s="122">
        <v>1997</v>
      </c>
      <c r="G17" s="123" t="s">
        <v>45</v>
      </c>
      <c r="H17" s="55">
        <v>0</v>
      </c>
      <c r="I17" s="55" t="s">
        <v>19</v>
      </c>
      <c r="J17" s="54"/>
      <c r="K17" s="53"/>
      <c r="L17" s="139" t="s">
        <v>136</v>
      </c>
      <c r="M17" s="55"/>
      <c r="N17" s="125" t="s">
        <v>47</v>
      </c>
      <c r="O17" s="127" t="s">
        <v>137</v>
      </c>
      <c r="P17" s="57">
        <v>0.73125</v>
      </c>
      <c r="Q17" s="169"/>
      <c r="R17" s="164" t="s">
        <v>49</v>
      </c>
      <c r="S17" s="153"/>
      <c r="T17" s="148" t="s">
        <v>49</v>
      </c>
      <c r="U17" s="153"/>
      <c r="V17" s="148"/>
      <c r="W17" s="153"/>
      <c r="X17" s="148" t="s">
        <v>49</v>
      </c>
      <c r="Y17" s="153"/>
      <c r="Z17" s="148"/>
      <c r="AA17" s="130"/>
      <c r="AB17" s="131"/>
      <c r="AC17" s="130"/>
      <c r="AD17" s="131"/>
      <c r="AE17" s="138">
        <v>0.7643865740740741</v>
      </c>
      <c r="AF17" s="63">
        <v>0</v>
      </c>
      <c r="AG17" s="64">
        <v>0.03313657407407411</v>
      </c>
      <c r="AH17" s="133"/>
      <c r="AI17" s="64">
        <v>0.03313657407407411</v>
      </c>
      <c r="AJ17" s="66" t="s">
        <v>241</v>
      </c>
      <c r="AK17" s="67">
        <v>1</v>
      </c>
      <c r="AL17" s="68">
        <v>3</v>
      </c>
      <c r="AM17" s="69" t="s">
        <v>242</v>
      </c>
      <c r="AN17" s="134">
        <v>12</v>
      </c>
      <c r="AO17" s="71">
        <f>IF(ISNA(VLOOKUP(AN17,'[10]очки'!$A:$B,2,0)),0,IF(AK17&gt;1,0,VLOOKUP(AN17,'[10]очки'!$A:$B,2,0)))</f>
        <v>60</v>
      </c>
      <c r="AP17" s="72">
        <f t="shared" si="0"/>
      </c>
      <c r="AQ17" s="135"/>
      <c r="AR17" s="140">
        <f>IF(COUNTIF(AK16:AK17,4)&gt;0,"не фин.",SUM(AO16:AO17))</f>
        <v>123</v>
      </c>
      <c r="AS17" s="141"/>
      <c r="AT17" s="142">
        <f>IF(COUNTIF(AJ17:AJ17,"не фин.")&gt;0,"",LARGE($AR$6:$AR$18,1)/AR17)</f>
        <v>2.894308943089431</v>
      </c>
      <c r="AU17" s="119"/>
      <c r="AV17" s="77">
        <v>12</v>
      </c>
      <c r="AW17" s="136"/>
    </row>
    <row r="18" spans="1:49" ht="12.75" customHeight="1">
      <c r="A18" s="119">
        <v>13</v>
      </c>
      <c r="B18" s="120"/>
      <c r="C18" s="48"/>
      <c r="D18" s="49"/>
      <c r="E18" s="121"/>
      <c r="F18" s="122"/>
      <c r="G18" s="123"/>
      <c r="H18" s="55"/>
      <c r="I18" s="55"/>
      <c r="J18" s="54"/>
      <c r="K18" s="53"/>
      <c r="L18" s="139"/>
      <c r="M18" s="55"/>
      <c r="N18" s="125"/>
      <c r="O18" s="127"/>
      <c r="P18" s="57"/>
      <c r="Q18" s="169"/>
      <c r="R18" s="164"/>
      <c r="S18" s="153"/>
      <c r="T18" s="148"/>
      <c r="U18" s="153"/>
      <c r="V18" s="148"/>
      <c r="W18" s="153"/>
      <c r="X18" s="148"/>
      <c r="Y18" s="153"/>
      <c r="Z18" s="148"/>
      <c r="AA18" s="130"/>
      <c r="AB18" s="131"/>
      <c r="AC18" s="130"/>
      <c r="AD18" s="131"/>
      <c r="AE18" s="138"/>
      <c r="AF18" s="63">
        <f>SUM(Q18,S18,U18,W18,Y18,AA18,AC18)</f>
        <v>0</v>
      </c>
      <c r="AG18" s="64">
        <f>IF(AE18&lt;&gt;"",AE18-P18-AF18,"")</f>
      </c>
      <c r="AH18" s="133">
        <v>0.00034722222222222224</v>
      </c>
      <c r="AI18" s="64">
        <f>IF(AE18&lt;&gt;"",AG18+AH18,"")</f>
      </c>
      <c r="AJ18" s="66" t="s">
        <v>131</v>
      </c>
      <c r="AK18" s="67">
        <v>10</v>
      </c>
      <c r="AL18" s="68">
        <f>COUNTIF(R18:AD18,"сн")</f>
        <v>0</v>
      </c>
      <c r="AM18" s="69">
        <f>IF(AK18=0,AJ18-SMALL($AJ$6:$AJ$18,1),"")</f>
      </c>
      <c r="AN18" s="134">
        <v>13</v>
      </c>
      <c r="AO18" s="71">
        <f>IF(ISNA(VLOOKUP(AN18,'[10]очки'!$A:$B,2,0)),0,IF(AK18&gt;1,0,VLOOKUP(AN18,'[10]очки'!$A:$B,2,0)))</f>
        <v>0</v>
      </c>
      <c r="AP18" s="72">
        <f t="shared" si="0"/>
      </c>
      <c r="AQ18" s="135"/>
      <c r="AR18" s="144">
        <f>IF(COUNTIF(AK18:AK18,4)&gt;0,"не фин.",SUM(AO18:AO18))</f>
        <v>0</v>
      </c>
      <c r="AS18" s="145"/>
      <c r="AT18" s="76" t="e">
        <f>IF(COUNTIF(AK18:AK18,4)&gt;0,"",LARGE($AR$6:$AR$18,1)/AR18)</f>
        <v>#DIV/0!</v>
      </c>
      <c r="AU18" s="119"/>
      <c r="AV18" s="77">
        <v>13</v>
      </c>
      <c r="AW18" s="136"/>
    </row>
    <row r="19" spans="4:40" ht="14.25" hidden="1" outlineLevel="1">
      <c r="D19" s="78"/>
      <c r="E19" s="45"/>
      <c r="F19" s="79"/>
      <c r="G19" s="80" t="s">
        <v>50</v>
      </c>
      <c r="H19" s="81">
        <v>24.6</v>
      </c>
      <c r="I19" s="45"/>
      <c r="J19" s="81"/>
      <c r="N19" s="78"/>
      <c r="O19" s="78"/>
      <c r="AF19" s="83"/>
      <c r="AN19" s="86">
        <v>1</v>
      </c>
    </row>
    <row r="20" spans="1:47" s="83" customFormat="1" ht="51" customHeight="1" outlineLevel="1">
      <c r="A20" s="83" t="s">
        <v>51</v>
      </c>
      <c r="C20" s="89"/>
      <c r="D20" s="90"/>
      <c r="E20" s="90"/>
      <c r="F20" s="90"/>
      <c r="G20" s="91"/>
      <c r="H20" s="90"/>
      <c r="I20" s="92"/>
      <c r="J20" s="92"/>
      <c r="K20" s="89"/>
      <c r="L20" s="89"/>
      <c r="M20" s="89"/>
      <c r="N20" s="90"/>
      <c r="O20" s="90"/>
      <c r="P20" s="93"/>
      <c r="Q20" s="98"/>
      <c r="R20" s="149"/>
      <c r="S20" s="98"/>
      <c r="T20" s="155"/>
      <c r="U20" s="98"/>
      <c r="V20" s="149"/>
      <c r="W20" s="98"/>
      <c r="X20" s="155"/>
      <c r="Y20" s="98"/>
      <c r="Z20" s="155"/>
      <c r="AA20" s="94"/>
      <c r="AB20" s="93"/>
      <c r="AC20" s="94"/>
      <c r="AD20" s="93"/>
      <c r="AE20" s="96"/>
      <c r="AG20" s="97"/>
      <c r="AH20" s="93"/>
      <c r="AI20" s="93"/>
      <c r="AJ20" s="98"/>
      <c r="AK20" s="99"/>
      <c r="AN20" s="100"/>
      <c r="AO20" s="100"/>
      <c r="AQ20" s="101"/>
      <c r="AR20" s="102"/>
      <c r="AU20" s="101"/>
    </row>
    <row r="21" spans="1:48" s="83" customFormat="1" ht="24.75" customHeight="1">
      <c r="A21" s="83" t="s">
        <v>90</v>
      </c>
      <c r="E21" s="103"/>
      <c r="F21" s="103"/>
      <c r="G21" s="104"/>
      <c r="H21" s="103"/>
      <c r="I21" s="103"/>
      <c r="J21" s="103"/>
      <c r="P21" s="105"/>
      <c r="Q21" s="157"/>
      <c r="R21" s="147"/>
      <c r="S21" s="157"/>
      <c r="T21" s="156"/>
      <c r="U21" s="157"/>
      <c r="V21" s="147"/>
      <c r="W21" s="157"/>
      <c r="X21" s="156"/>
      <c r="Y21" s="157"/>
      <c r="Z21" s="156"/>
      <c r="AA21" s="106"/>
      <c r="AC21" s="106"/>
      <c r="AE21" s="107"/>
      <c r="AG21" s="108"/>
      <c r="AN21" s="100"/>
      <c r="AO21" s="100"/>
      <c r="AQ21" s="101"/>
      <c r="AR21" s="102"/>
      <c r="AU21" s="101"/>
      <c r="AV21" s="101"/>
    </row>
    <row r="22" spans="4:36" ht="12.75">
      <c r="D22" s="45"/>
      <c r="E22" s="109"/>
      <c r="F22" s="109"/>
      <c r="G22" s="110"/>
      <c r="H22" s="109"/>
      <c r="I22" s="7"/>
      <c r="J22" s="7"/>
      <c r="N22" s="45"/>
      <c r="O22" s="45"/>
      <c r="P22" s="111"/>
      <c r="AG22" s="112" t="str">
        <f>IF(LEFT(A3,9)="Предварит","Время опубликования:","")</f>
        <v>Время опубликования:</v>
      </c>
      <c r="AJ22" s="113"/>
    </row>
  </sheetData>
  <sheetProtection/>
  <mergeCells count="20">
    <mergeCell ref="A1:AU1"/>
    <mergeCell ref="A3:AT3"/>
    <mergeCell ref="L4:L5"/>
    <mergeCell ref="N4:N5"/>
    <mergeCell ref="AR4:AT4"/>
    <mergeCell ref="AU4:AU5"/>
    <mergeCell ref="C4:C5"/>
    <mergeCell ref="E4:E5"/>
    <mergeCell ref="A4:A5"/>
    <mergeCell ref="B4:B5"/>
    <mergeCell ref="AE2:AL2"/>
    <mergeCell ref="D4:D5"/>
    <mergeCell ref="I4:I5"/>
    <mergeCell ref="O4:O5"/>
    <mergeCell ref="P4:AQ4"/>
    <mergeCell ref="K4:K5"/>
    <mergeCell ref="J4:J5"/>
    <mergeCell ref="F4:F5"/>
    <mergeCell ref="G4:G5"/>
    <mergeCell ref="H4:H5"/>
  </mergeCells>
  <printOptions/>
  <pageMargins left="0.6299212598425197" right="0.4330708661417323" top="0.4724409448818898" bottom="0.31496062992125984" header="0.5118110236220472" footer="0.2755905511811024"/>
  <pageSetup fitToHeight="3" fitToWidth="1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X23"/>
  <sheetViews>
    <sheetView zoomScale="75" zoomScaleNormal="75" workbookViewId="0" topLeftCell="A4">
      <selection activeCell="A6" sqref="A6:AN19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27.42187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6.140625" style="45" customWidth="1" collapsed="1"/>
    <col min="19" max="19" width="6.140625" style="82" hidden="1" customWidth="1" outlineLevel="1"/>
    <col min="20" max="20" width="6.140625" style="45" customWidth="1" collapsed="1"/>
    <col min="21" max="21" width="6.140625" style="82" hidden="1" customWidth="1" outlineLevel="1"/>
    <col min="22" max="22" width="6.140625" style="45" customWidth="1" collapsed="1"/>
    <col min="23" max="23" width="6.140625" style="82" hidden="1" customWidth="1" outlineLevel="1"/>
    <col min="24" max="24" width="6.140625" style="45" customWidth="1" collapsed="1"/>
    <col min="25" max="25" width="6.140625" style="82" customWidth="1" outlineLevel="1"/>
    <col min="26" max="26" width="6.140625" style="45" customWidth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AA2" s="9"/>
      <c r="AC2" s="9"/>
      <c r="AG2" s="116"/>
      <c r="AJ2" s="117"/>
      <c r="AL2" s="11"/>
      <c r="AM2" s="11"/>
      <c r="AN2" s="12"/>
      <c r="AO2" s="13"/>
      <c r="AP2" s="14"/>
      <c r="AQ2" s="15"/>
      <c r="AR2" s="16"/>
      <c r="AS2" s="11"/>
      <c r="AT2" s="14"/>
      <c r="AU2" s="17" t="s">
        <v>57</v>
      </c>
      <c r="AV2" s="18"/>
      <c r="AW2" s="19"/>
    </row>
    <row r="3" spans="1:49" s="2" customFormat="1" ht="58.5" customHeight="1" thickBot="1">
      <c r="A3" s="178" t="s">
        <v>170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115</v>
      </c>
      <c r="U5" s="27"/>
      <c r="V5" s="28" t="s">
        <v>26</v>
      </c>
      <c r="W5" s="27"/>
      <c r="X5" s="28" t="s">
        <v>116</v>
      </c>
      <c r="Y5" s="118" t="s">
        <v>117</v>
      </c>
      <c r="Z5" s="28" t="s">
        <v>118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0.08333333333333333</v>
      </c>
      <c r="AX5" s="44">
        <v>0.08333333333333333</v>
      </c>
    </row>
    <row r="6" spans="1:48" ht="12.75" customHeight="1">
      <c r="A6" s="46">
        <v>1</v>
      </c>
      <c r="B6" s="47"/>
      <c r="C6" s="48"/>
      <c r="D6" s="49"/>
      <c r="E6" s="121" t="s">
        <v>150</v>
      </c>
      <c r="F6" s="122">
        <v>1997</v>
      </c>
      <c r="G6" s="123" t="s">
        <v>72</v>
      </c>
      <c r="H6" s="55">
        <v>10</v>
      </c>
      <c r="I6" s="55" t="s">
        <v>20</v>
      </c>
      <c r="J6" s="54"/>
      <c r="K6" s="53"/>
      <c r="L6" s="139" t="s">
        <v>99</v>
      </c>
      <c r="M6" s="55"/>
      <c r="N6" s="125" t="s">
        <v>47</v>
      </c>
      <c r="O6" s="127" t="s">
        <v>133</v>
      </c>
      <c r="P6" s="57">
        <v>0.7006944444444444</v>
      </c>
      <c r="Q6" s="58"/>
      <c r="R6" s="59"/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2">
        <v>0.7231365740740742</v>
      </c>
      <c r="AF6" s="63">
        <v>0</v>
      </c>
      <c r="AG6" s="64">
        <v>0.02244212962962977</v>
      </c>
      <c r="AH6" s="65"/>
      <c r="AI6" s="64">
        <v>0.02244212962962977</v>
      </c>
      <c r="AJ6" s="66">
        <v>0.02244212962962977</v>
      </c>
      <c r="AK6" s="67">
        <v>0</v>
      </c>
      <c r="AL6" s="68">
        <v>0</v>
      </c>
      <c r="AM6" s="69">
        <v>0</v>
      </c>
      <c r="AN6" s="70">
        <v>1</v>
      </c>
      <c r="AO6" s="71">
        <f>IF(ISNA(VLOOKUP(AN6,'[10]очки'!$A:$B,2,0)),0,IF(AK6&gt;1,0,VLOOKUP(AN6,'[10]очки'!$A:$B,2,0)))</f>
        <v>100</v>
      </c>
      <c r="AP6" s="72">
        <f aca="true" t="shared" si="0" ref="AP6:AP19">IF(AK6=0,AJ6/SMALL($AJ$6:$AJ$19,1),"")</f>
        <v>1</v>
      </c>
      <c r="AQ6" s="73"/>
      <c r="AR6" s="74">
        <f>IF(COUNTIF(AK6:AK7,4)&gt;0,"не фин.",SUM(AO6:AO7))</f>
        <v>195</v>
      </c>
      <c r="AS6" s="75"/>
      <c r="AT6" s="76">
        <f>IF(COUNTIF(AK6:AK7,4)&gt;0,"",LARGE($AR$6:$AR$19,1)/AR6)</f>
        <v>1.6615384615384616</v>
      </c>
      <c r="AU6" s="46"/>
      <c r="AV6" s="77">
        <v>1</v>
      </c>
    </row>
    <row r="7" spans="1:49" ht="12.75" customHeight="1">
      <c r="A7" s="119">
        <v>2</v>
      </c>
      <c r="B7" s="120"/>
      <c r="C7" s="48"/>
      <c r="D7" s="49"/>
      <c r="E7" s="121" t="s">
        <v>151</v>
      </c>
      <c r="F7" s="122">
        <v>1997</v>
      </c>
      <c r="G7" s="123" t="s">
        <v>72</v>
      </c>
      <c r="H7" s="55">
        <v>10</v>
      </c>
      <c r="I7" s="55" t="s">
        <v>20</v>
      </c>
      <c r="J7" s="54"/>
      <c r="K7" s="53"/>
      <c r="L7" s="139" t="s">
        <v>99</v>
      </c>
      <c r="M7" s="55"/>
      <c r="N7" s="125" t="s">
        <v>47</v>
      </c>
      <c r="O7" s="127" t="s">
        <v>133</v>
      </c>
      <c r="P7" s="57">
        <v>0.7006944444444444</v>
      </c>
      <c r="Q7" s="128"/>
      <c r="R7" s="129"/>
      <c r="S7" s="130"/>
      <c r="T7" s="131"/>
      <c r="U7" s="130"/>
      <c r="V7" s="131"/>
      <c r="W7" s="130"/>
      <c r="X7" s="131"/>
      <c r="Y7" s="130"/>
      <c r="Z7" s="131"/>
      <c r="AA7" s="130"/>
      <c r="AB7" s="131"/>
      <c r="AC7" s="130"/>
      <c r="AD7" s="131"/>
      <c r="AE7" s="138">
        <v>0.723287037037037</v>
      </c>
      <c r="AF7" s="63">
        <v>0</v>
      </c>
      <c r="AG7" s="64">
        <v>0.02259259259259261</v>
      </c>
      <c r="AH7" s="133"/>
      <c r="AI7" s="64">
        <v>0.02259259259259261</v>
      </c>
      <c r="AJ7" s="66">
        <v>0.02259259259259261</v>
      </c>
      <c r="AK7" s="67">
        <v>0</v>
      </c>
      <c r="AL7" s="68">
        <v>0</v>
      </c>
      <c r="AM7" s="69">
        <v>0.00015046296296283845</v>
      </c>
      <c r="AN7" s="134">
        <v>2</v>
      </c>
      <c r="AO7" s="71">
        <f>IF(ISNA(VLOOKUP(AN7,'[10]очки'!$A:$B,2,0)),0,IF(AK7&gt;1,0,VLOOKUP(AN7,'[10]очки'!$A:$B,2,0)))</f>
        <v>95</v>
      </c>
      <c r="AP7" s="72">
        <f t="shared" si="0"/>
        <v>1.0067044868488857</v>
      </c>
      <c r="AQ7" s="135"/>
      <c r="AR7" s="74">
        <f>IF(COUNTIF(AK6:AK7,4)&gt;0,"не фин.",SUM(AO6:AO7))</f>
        <v>195</v>
      </c>
      <c r="AS7" s="75"/>
      <c r="AT7" s="76">
        <f>IF(COUNTIF(AK6:AK7,4)&gt;0,"",LARGE($AR$6:$AR$19,1)/AR7)</f>
        <v>1.6615384615384616</v>
      </c>
      <c r="AU7" s="119"/>
      <c r="AV7" s="77">
        <v>2</v>
      </c>
      <c r="AW7" s="136"/>
    </row>
    <row r="8" spans="1:49" ht="12.75" customHeight="1">
      <c r="A8" s="119">
        <v>3</v>
      </c>
      <c r="B8" s="47"/>
      <c r="C8" s="48"/>
      <c r="D8" s="49"/>
      <c r="E8" s="121" t="s">
        <v>152</v>
      </c>
      <c r="F8" s="122">
        <v>1997</v>
      </c>
      <c r="G8" s="123" t="s">
        <v>81</v>
      </c>
      <c r="H8" s="55">
        <v>1</v>
      </c>
      <c r="I8" s="55" t="s">
        <v>20</v>
      </c>
      <c r="J8" s="54"/>
      <c r="K8" s="53"/>
      <c r="L8" s="139" t="s">
        <v>99</v>
      </c>
      <c r="M8" s="55"/>
      <c r="N8" s="125" t="s">
        <v>47</v>
      </c>
      <c r="O8" s="127" t="s">
        <v>133</v>
      </c>
      <c r="P8" s="57">
        <v>0.70625</v>
      </c>
      <c r="Q8" s="128"/>
      <c r="R8" s="129"/>
      <c r="S8" s="130"/>
      <c r="T8" s="131"/>
      <c r="U8" s="130"/>
      <c r="V8" s="131"/>
      <c r="W8" s="130"/>
      <c r="X8" s="131"/>
      <c r="Y8" s="130"/>
      <c r="Z8" s="131"/>
      <c r="AA8" s="130"/>
      <c r="AB8" s="131"/>
      <c r="AC8" s="130"/>
      <c r="AD8" s="131"/>
      <c r="AE8" s="132">
        <v>0.7298611111111111</v>
      </c>
      <c r="AF8" s="63">
        <v>0</v>
      </c>
      <c r="AG8" s="64">
        <v>0.023611111111111027</v>
      </c>
      <c r="AH8" s="133"/>
      <c r="AI8" s="64">
        <v>0.023611111111111027</v>
      </c>
      <c r="AJ8" s="66">
        <v>0.023611111111111027</v>
      </c>
      <c r="AK8" s="67">
        <v>0</v>
      </c>
      <c r="AL8" s="68">
        <v>0</v>
      </c>
      <c r="AM8" s="69">
        <v>0.0011689814814812571</v>
      </c>
      <c r="AN8" s="134">
        <v>3</v>
      </c>
      <c r="AO8" s="71">
        <f>IF(ISNA(VLOOKUP(AN8,'[10]очки'!$A:$B,2,0)),0,IF(AK8&gt;1,0,VLOOKUP(AN8,'[10]очки'!$A:$B,2,0)))</f>
        <v>91</v>
      </c>
      <c r="AP8" s="72">
        <f t="shared" si="0"/>
        <v>1.0520887055182981</v>
      </c>
      <c r="AQ8" s="135"/>
      <c r="AR8" s="140">
        <f>IF(COUNTIF(AK8:AK8,4)&gt;0,"не фин.",SUM(AO8:AO8))</f>
        <v>91</v>
      </c>
      <c r="AS8" s="141"/>
      <c r="AT8" s="142">
        <f>IF(COUNTIF(AJ8:AJ11,"не фин.")&gt;0,"",LARGE($AR$6:$AR$19,1)/AR8)</f>
        <v>3.5604395604395602</v>
      </c>
      <c r="AU8" s="119"/>
      <c r="AV8" s="77">
        <v>3</v>
      </c>
      <c r="AW8" s="136"/>
    </row>
    <row r="9" spans="1:49" ht="12.75" customHeight="1">
      <c r="A9" s="119">
        <v>4</v>
      </c>
      <c r="B9" s="47"/>
      <c r="C9" s="48"/>
      <c r="D9" s="49"/>
      <c r="E9" s="121" t="s">
        <v>153</v>
      </c>
      <c r="F9" s="122">
        <v>1996</v>
      </c>
      <c r="G9" s="123" t="s">
        <v>81</v>
      </c>
      <c r="H9" s="55">
        <v>1</v>
      </c>
      <c r="I9" s="55" t="s">
        <v>20</v>
      </c>
      <c r="J9" s="124"/>
      <c r="K9" s="53"/>
      <c r="L9" s="139" t="s">
        <v>120</v>
      </c>
      <c r="M9" s="55"/>
      <c r="N9" s="125" t="s">
        <v>47</v>
      </c>
      <c r="O9" s="127" t="s">
        <v>154</v>
      </c>
      <c r="P9" s="57">
        <v>0.6895833333333333</v>
      </c>
      <c r="Q9" s="128"/>
      <c r="R9" s="129"/>
      <c r="S9" s="130"/>
      <c r="T9" s="131"/>
      <c r="U9" s="130"/>
      <c r="V9" s="131"/>
      <c r="W9" s="130"/>
      <c r="X9" s="131"/>
      <c r="Y9" s="130"/>
      <c r="Z9" s="131"/>
      <c r="AA9" s="130"/>
      <c r="AB9" s="131"/>
      <c r="AC9" s="130"/>
      <c r="AD9" s="131"/>
      <c r="AE9" s="168">
        <v>0.7158449074074075</v>
      </c>
      <c r="AF9" s="63">
        <v>0</v>
      </c>
      <c r="AG9" s="64">
        <v>0.026261574074074145</v>
      </c>
      <c r="AH9" s="133"/>
      <c r="AI9" s="64">
        <v>0.026261574074074145</v>
      </c>
      <c r="AJ9" s="66">
        <v>0.026261574074074145</v>
      </c>
      <c r="AK9" s="67">
        <v>0</v>
      </c>
      <c r="AL9" s="68">
        <v>0</v>
      </c>
      <c r="AM9" s="69">
        <v>0.0038194444444443754</v>
      </c>
      <c r="AN9" s="134">
        <v>4</v>
      </c>
      <c r="AO9" s="71">
        <f>IF(ISNA(VLOOKUP(AN9,'[10]очки'!$A:$B,2,0)),0,IF(AK9&gt;1,0,VLOOKUP(AN9,'[10]очки'!$A:$B,2,0)))</f>
        <v>87</v>
      </c>
      <c r="AP9" s="72">
        <f t="shared" si="0"/>
        <v>1.1701908200103104</v>
      </c>
      <c r="AQ9" s="135"/>
      <c r="AR9" s="144">
        <f>IF(COUNTIF(AK9:AK12,4)&gt;0,"не фин.",SUM(AO9:AO12))</f>
        <v>324</v>
      </c>
      <c r="AS9" s="145"/>
      <c r="AT9" s="76">
        <f>IF(COUNTIF(AK9:AK12,4)&gt;0,"",LARGE($AR$6:$AR$19,1)/AR9)</f>
        <v>1</v>
      </c>
      <c r="AU9" s="119"/>
      <c r="AV9" s="77">
        <v>4</v>
      </c>
      <c r="AW9" s="136"/>
    </row>
    <row r="10" spans="1:49" ht="12.75" customHeight="1">
      <c r="A10" s="46">
        <v>5</v>
      </c>
      <c r="B10" s="120"/>
      <c r="C10" s="48"/>
      <c r="D10" s="49"/>
      <c r="E10" s="121" t="s">
        <v>155</v>
      </c>
      <c r="F10" s="122">
        <v>1997</v>
      </c>
      <c r="G10" s="123" t="s">
        <v>156</v>
      </c>
      <c r="H10" s="55">
        <v>0</v>
      </c>
      <c r="I10" s="55" t="s">
        <v>20</v>
      </c>
      <c r="J10" s="54"/>
      <c r="K10" s="53"/>
      <c r="L10" s="139" t="s">
        <v>46</v>
      </c>
      <c r="M10" s="55"/>
      <c r="N10" s="125" t="s">
        <v>47</v>
      </c>
      <c r="O10" s="127" t="s">
        <v>157</v>
      </c>
      <c r="P10" s="57">
        <v>0.7326388888888888</v>
      </c>
      <c r="Q10" s="128"/>
      <c r="R10" s="129"/>
      <c r="S10" s="130"/>
      <c r="T10" s="131"/>
      <c r="U10" s="130"/>
      <c r="V10" s="131"/>
      <c r="W10" s="130"/>
      <c r="X10" s="131"/>
      <c r="Y10" s="130"/>
      <c r="Z10" s="131"/>
      <c r="AA10" s="130"/>
      <c r="AB10" s="131"/>
      <c r="AC10" s="130"/>
      <c r="AD10" s="131"/>
      <c r="AE10" s="138">
        <v>0.7594675925925927</v>
      </c>
      <c r="AF10" s="63">
        <v>0</v>
      </c>
      <c r="AG10" s="64">
        <v>0.026828703703703827</v>
      </c>
      <c r="AH10" s="133"/>
      <c r="AI10" s="64">
        <v>0.026828703703703827</v>
      </c>
      <c r="AJ10" s="66">
        <v>0.026828703703703827</v>
      </c>
      <c r="AK10" s="67">
        <v>0</v>
      </c>
      <c r="AL10" s="68">
        <v>0</v>
      </c>
      <c r="AM10" s="69">
        <v>0.004386574074074057</v>
      </c>
      <c r="AN10" s="134">
        <v>5</v>
      </c>
      <c r="AO10" s="71">
        <f>IF(ISNA(VLOOKUP(AN10,'[10]очки'!$A:$B,2,0)),0,IF(AK10&gt;1,0,VLOOKUP(AN10,'[10]очки'!$A:$B,2,0)))</f>
        <v>83</v>
      </c>
      <c r="AP10" s="72">
        <f t="shared" si="0"/>
        <v>1.1954615781330562</v>
      </c>
      <c r="AQ10" s="135"/>
      <c r="AR10" s="74">
        <f>IF(COUNTIF(AK9:AK12,4)&gt;0,"не фин.",SUM(AO9:AO12))</f>
        <v>324</v>
      </c>
      <c r="AS10" s="75"/>
      <c r="AT10" s="76">
        <f>IF(COUNTIF(AK9:AK12,4)&gt;0,"",LARGE($AR$6:$AR$19,1)/AR10)</f>
        <v>1</v>
      </c>
      <c r="AU10" s="119"/>
      <c r="AV10" s="77">
        <v>5</v>
      </c>
      <c r="AW10" s="136"/>
    </row>
    <row r="11" spans="1:49" ht="12.75" customHeight="1">
      <c r="A11" s="119">
        <v>6</v>
      </c>
      <c r="B11" s="120"/>
      <c r="C11" s="48"/>
      <c r="D11" s="49"/>
      <c r="E11" s="121" t="s">
        <v>158</v>
      </c>
      <c r="F11" s="122">
        <v>1997</v>
      </c>
      <c r="G11" s="123" t="s">
        <v>141</v>
      </c>
      <c r="H11" s="55">
        <v>0.3</v>
      </c>
      <c r="I11" s="55" t="s">
        <v>20</v>
      </c>
      <c r="J11" s="54"/>
      <c r="K11" s="53"/>
      <c r="L11" s="139" t="s">
        <v>145</v>
      </c>
      <c r="M11" s="55"/>
      <c r="N11" s="125" t="s">
        <v>47</v>
      </c>
      <c r="O11" s="127" t="s">
        <v>146</v>
      </c>
      <c r="P11" s="57">
        <v>0.7104166666666667</v>
      </c>
      <c r="Q11" s="128"/>
      <c r="R11" s="129"/>
      <c r="S11" s="130"/>
      <c r="T11" s="131"/>
      <c r="U11" s="130"/>
      <c r="V11" s="131"/>
      <c r="W11" s="130"/>
      <c r="X11" s="131"/>
      <c r="Y11" s="130"/>
      <c r="Z11" s="131"/>
      <c r="AA11" s="130"/>
      <c r="AB11" s="131"/>
      <c r="AC11" s="130"/>
      <c r="AD11" s="131"/>
      <c r="AE11" s="138">
        <v>0.7402546296296296</v>
      </c>
      <c r="AF11" s="63">
        <v>0</v>
      </c>
      <c r="AG11" s="64">
        <v>0.029837962962962927</v>
      </c>
      <c r="AH11" s="133"/>
      <c r="AI11" s="64">
        <v>0.029837962962962927</v>
      </c>
      <c r="AJ11" s="66">
        <v>0.029837962962962927</v>
      </c>
      <c r="AK11" s="67">
        <v>0</v>
      </c>
      <c r="AL11" s="68">
        <v>0</v>
      </c>
      <c r="AM11" s="69">
        <v>0.007395833333333157</v>
      </c>
      <c r="AN11" s="134">
        <v>6</v>
      </c>
      <c r="AO11" s="71">
        <f>IF(ISNA(VLOOKUP(AN11,'[10]очки'!$A:$B,2,0)),0,IF(AK11&gt;1,0,VLOOKUP(AN11,'[10]очки'!$A:$B,2,0)))</f>
        <v>79</v>
      </c>
      <c r="AP11" s="72">
        <f t="shared" si="0"/>
        <v>1.329551315110872</v>
      </c>
      <c r="AQ11" s="135"/>
      <c r="AR11" s="74">
        <f>IF(COUNTIF(AK9:AK12,4)&gt;0,"не фин.",SUM(AO9:AO12))</f>
        <v>324</v>
      </c>
      <c r="AS11" s="75"/>
      <c r="AT11" s="76">
        <f>IF(COUNTIF(AK9:AK12,4)&gt;0,"",LARGE($AR$6:$AR$19,1)/AR11)</f>
        <v>1</v>
      </c>
      <c r="AU11" s="119"/>
      <c r="AV11" s="77">
        <v>6</v>
      </c>
      <c r="AW11" s="136"/>
    </row>
    <row r="12" spans="1:49" ht="12.75" customHeight="1">
      <c r="A12" s="119">
        <v>7</v>
      </c>
      <c r="B12" s="47"/>
      <c r="C12" s="48"/>
      <c r="D12" s="49"/>
      <c r="E12" s="121" t="s">
        <v>159</v>
      </c>
      <c r="F12" s="122">
        <v>1997</v>
      </c>
      <c r="G12" s="123" t="s">
        <v>81</v>
      </c>
      <c r="H12" s="55">
        <v>1</v>
      </c>
      <c r="I12" s="55" t="s">
        <v>20</v>
      </c>
      <c r="J12" s="54"/>
      <c r="K12" s="53"/>
      <c r="L12" s="139" t="s">
        <v>145</v>
      </c>
      <c r="M12" s="55"/>
      <c r="N12" s="125" t="s">
        <v>47</v>
      </c>
      <c r="O12" s="127" t="s">
        <v>146</v>
      </c>
      <c r="P12" s="57">
        <v>0.6979166666666666</v>
      </c>
      <c r="Q12" s="128"/>
      <c r="R12" s="129"/>
      <c r="S12" s="130"/>
      <c r="T12" s="131"/>
      <c r="U12" s="130"/>
      <c r="V12" s="131"/>
      <c r="W12" s="130"/>
      <c r="X12" s="131"/>
      <c r="Y12" s="130"/>
      <c r="Z12" s="131"/>
      <c r="AA12" s="130"/>
      <c r="AB12" s="131"/>
      <c r="AC12" s="130"/>
      <c r="AD12" s="131"/>
      <c r="AE12" s="143">
        <v>0.7313078703703703</v>
      </c>
      <c r="AF12" s="63">
        <v>0</v>
      </c>
      <c r="AG12" s="64">
        <v>0.03339120370370363</v>
      </c>
      <c r="AH12" s="133"/>
      <c r="AI12" s="64">
        <v>0.03339120370370363</v>
      </c>
      <c r="AJ12" s="66">
        <v>0.03339120370370363</v>
      </c>
      <c r="AK12" s="67">
        <v>0</v>
      </c>
      <c r="AL12" s="68">
        <v>0</v>
      </c>
      <c r="AM12" s="69">
        <v>0.010949074074073861</v>
      </c>
      <c r="AN12" s="134">
        <v>7</v>
      </c>
      <c r="AO12" s="71">
        <f>IF(ISNA(VLOOKUP(AN12,'[10]очки'!$A:$B,2,0)),0,IF(AK12&gt;1,0,VLOOKUP(AN12,'[10]очки'!$A:$B,2,0)))</f>
        <v>75</v>
      </c>
      <c r="AP12" s="72">
        <f t="shared" si="0"/>
        <v>1.4878803506962226</v>
      </c>
      <c r="AQ12" s="135"/>
      <c r="AR12" s="140">
        <f>IF(COUNTIF(AK9:AK12,4)&gt;0,"не фин.",SUM(AO9:AO12))</f>
        <v>324</v>
      </c>
      <c r="AS12" s="141"/>
      <c r="AT12" s="142">
        <f>IF(COUNTIF(AJ12:AJ13,"не фин.")&gt;0,"",LARGE($AR$6:$AR$19,1)/AR12)</f>
        <v>1</v>
      </c>
      <c r="AU12" s="119"/>
      <c r="AV12" s="77">
        <v>7</v>
      </c>
      <c r="AW12" s="136"/>
    </row>
    <row r="13" spans="1:49" ht="12.75" customHeight="1">
      <c r="A13" s="46">
        <v>8</v>
      </c>
      <c r="B13" s="120"/>
      <c r="C13" s="48"/>
      <c r="D13" s="49"/>
      <c r="E13" s="121" t="s">
        <v>160</v>
      </c>
      <c r="F13" s="122">
        <v>1997</v>
      </c>
      <c r="G13" s="123" t="s">
        <v>141</v>
      </c>
      <c r="H13" s="55">
        <v>0.3</v>
      </c>
      <c r="I13" s="55" t="s">
        <v>20</v>
      </c>
      <c r="J13" s="124"/>
      <c r="K13" s="53"/>
      <c r="L13" s="139" t="s">
        <v>145</v>
      </c>
      <c r="M13" s="55"/>
      <c r="N13" s="125" t="s">
        <v>47</v>
      </c>
      <c r="O13" s="127" t="s">
        <v>146</v>
      </c>
      <c r="P13" s="57">
        <v>0.6979166666666666</v>
      </c>
      <c r="Q13" s="128"/>
      <c r="R13" s="129"/>
      <c r="S13" s="130"/>
      <c r="T13" s="131"/>
      <c r="U13" s="130"/>
      <c r="V13" s="131"/>
      <c r="W13" s="130"/>
      <c r="X13" s="131"/>
      <c r="Y13" s="130"/>
      <c r="Z13" s="131"/>
      <c r="AA13" s="130"/>
      <c r="AB13" s="131"/>
      <c r="AC13" s="130"/>
      <c r="AD13" s="131"/>
      <c r="AE13" s="138">
        <v>0.7313425925925926</v>
      </c>
      <c r="AF13" s="63">
        <v>0</v>
      </c>
      <c r="AG13" s="64">
        <v>0.03342592592592597</v>
      </c>
      <c r="AH13" s="133"/>
      <c r="AI13" s="64">
        <v>0.03342592592592597</v>
      </c>
      <c r="AJ13" s="66">
        <v>0.03342592592592597</v>
      </c>
      <c r="AK13" s="67">
        <v>0</v>
      </c>
      <c r="AL13" s="68">
        <v>0</v>
      </c>
      <c r="AM13" s="69">
        <v>0.0109837962962962</v>
      </c>
      <c r="AN13" s="134">
        <v>8</v>
      </c>
      <c r="AO13" s="71">
        <f>IF(ISNA(VLOOKUP(AN13,'[10]очки'!$A:$B,2,0)),0,IF(AK13&gt;1,0,VLOOKUP(AN13,'[10]очки'!$A:$B,2,0)))</f>
        <v>72</v>
      </c>
      <c r="AP13" s="72">
        <f t="shared" si="0"/>
        <v>1.4894275399690489</v>
      </c>
      <c r="AQ13" s="135"/>
      <c r="AR13" s="144">
        <f>IF(COUNTIF(AK13:AK14,4)&gt;0,"не фин.",SUM(AO13:AO14))</f>
        <v>141</v>
      </c>
      <c r="AS13" s="145"/>
      <c r="AT13" s="76">
        <f>IF(COUNTIF(AK13:AK14,4)&gt;0,"",LARGE($AR$6:$AR$19,1)/AR13)</f>
        <v>2.297872340425532</v>
      </c>
      <c r="AU13" s="119"/>
      <c r="AV13" s="77">
        <v>8</v>
      </c>
      <c r="AW13" s="136"/>
    </row>
    <row r="14" spans="1:49" ht="12.75" customHeight="1">
      <c r="A14" s="119">
        <v>9</v>
      </c>
      <c r="B14" s="120"/>
      <c r="C14" s="48"/>
      <c r="D14" s="49"/>
      <c r="E14" s="121" t="s">
        <v>161</v>
      </c>
      <c r="F14" s="122">
        <v>1997</v>
      </c>
      <c r="G14" s="123" t="s">
        <v>156</v>
      </c>
      <c r="H14" s="55">
        <v>0</v>
      </c>
      <c r="I14" s="55" t="s">
        <v>20</v>
      </c>
      <c r="J14" s="54"/>
      <c r="K14" s="53"/>
      <c r="L14" s="139" t="s">
        <v>46</v>
      </c>
      <c r="M14" s="55"/>
      <c r="N14" s="125" t="s">
        <v>47</v>
      </c>
      <c r="O14" s="127" t="s">
        <v>157</v>
      </c>
      <c r="P14" s="57">
        <v>0.7326388888888888</v>
      </c>
      <c r="Q14" s="128"/>
      <c r="R14" s="129"/>
      <c r="S14" s="130"/>
      <c r="T14" s="131"/>
      <c r="U14" s="130"/>
      <c r="V14" s="131"/>
      <c r="W14" s="130"/>
      <c r="X14" s="131"/>
      <c r="Y14" s="130"/>
      <c r="Z14" s="131"/>
      <c r="AA14" s="130"/>
      <c r="AB14" s="131"/>
      <c r="AC14" s="130"/>
      <c r="AD14" s="131"/>
      <c r="AE14" s="132">
        <v>0.7674305555555555</v>
      </c>
      <c r="AF14" s="63">
        <v>0</v>
      </c>
      <c r="AG14" s="64">
        <v>0.034791666666666665</v>
      </c>
      <c r="AH14" s="133"/>
      <c r="AI14" s="64">
        <v>0.034791666666666665</v>
      </c>
      <c r="AJ14" s="66">
        <v>0.034791666666666665</v>
      </c>
      <c r="AK14" s="67">
        <v>0</v>
      </c>
      <c r="AL14" s="68">
        <v>0</v>
      </c>
      <c r="AM14" s="69">
        <v>0.012349537037036895</v>
      </c>
      <c r="AN14" s="134">
        <v>9</v>
      </c>
      <c r="AO14" s="71">
        <f>IF(ISNA(VLOOKUP(AN14,'[10]очки'!$A:$B,2,0)),0,IF(AK14&gt;1,0,VLOOKUP(AN14,'[10]очки'!$A:$B,2,0)))</f>
        <v>69</v>
      </c>
      <c r="AP14" s="72">
        <f t="shared" si="0"/>
        <v>1.550283651366674</v>
      </c>
      <c r="AQ14" s="135"/>
      <c r="AR14" s="140">
        <f>IF(COUNTIF(AK13:AK14,4)&gt;0,"не фин.",SUM(AO13:AO14))</f>
        <v>141</v>
      </c>
      <c r="AS14" s="141"/>
      <c r="AT14" s="142">
        <f>IF(COUNTIF(AJ14:AJ16,"не фин.")&gt;0,"",LARGE($AR$6:$AR$19,1)/AR14)</f>
        <v>2.297872340425532</v>
      </c>
      <c r="AU14" s="119"/>
      <c r="AV14" s="77">
        <v>9</v>
      </c>
      <c r="AW14" s="136"/>
    </row>
    <row r="15" spans="1:49" ht="12.75" customHeight="1">
      <c r="A15" s="46">
        <v>10</v>
      </c>
      <c r="B15" s="47"/>
      <c r="C15" s="48"/>
      <c r="D15" s="49"/>
      <c r="E15" s="121" t="s">
        <v>162</v>
      </c>
      <c r="F15" s="122">
        <v>1997</v>
      </c>
      <c r="G15" s="123" t="s">
        <v>81</v>
      </c>
      <c r="H15" s="55">
        <v>1</v>
      </c>
      <c r="I15" s="55" t="s">
        <v>20</v>
      </c>
      <c r="J15" s="124"/>
      <c r="K15" s="53"/>
      <c r="L15" s="139" t="s">
        <v>163</v>
      </c>
      <c r="M15" s="55"/>
      <c r="N15" s="125" t="s">
        <v>47</v>
      </c>
      <c r="O15" s="127" t="s">
        <v>164</v>
      </c>
      <c r="P15" s="57">
        <v>0.7006944444444444</v>
      </c>
      <c r="Q15" s="128"/>
      <c r="R15" s="129"/>
      <c r="S15" s="130"/>
      <c r="T15" s="131"/>
      <c r="U15" s="130"/>
      <c r="V15" s="131"/>
      <c r="W15" s="130"/>
      <c r="X15" s="131"/>
      <c r="Y15" s="130"/>
      <c r="Z15" s="131"/>
      <c r="AA15" s="130"/>
      <c r="AB15" s="131"/>
      <c r="AC15" s="130"/>
      <c r="AD15" s="131"/>
      <c r="AE15" s="132">
        <v>0.7382175925925926</v>
      </c>
      <c r="AF15" s="63">
        <v>0</v>
      </c>
      <c r="AG15" s="64">
        <v>0.03752314814814817</v>
      </c>
      <c r="AH15" s="133"/>
      <c r="AI15" s="64">
        <v>0.03752314814814817</v>
      </c>
      <c r="AJ15" s="66">
        <v>0.03752314814814817</v>
      </c>
      <c r="AK15" s="67">
        <v>0</v>
      </c>
      <c r="AL15" s="68">
        <v>0</v>
      </c>
      <c r="AM15" s="69">
        <v>0.015081018518518396</v>
      </c>
      <c r="AN15" s="134">
        <v>10</v>
      </c>
      <c r="AO15" s="71">
        <f>IF(ISNA(VLOOKUP(AN15,'[10]очки'!$A:$B,2,0)),0,IF(AK15&gt;1,0,VLOOKUP(AN15,'[10]очки'!$A:$B,2,0)))</f>
        <v>66</v>
      </c>
      <c r="AP15" s="72">
        <f t="shared" si="0"/>
        <v>1.6719958741619294</v>
      </c>
      <c r="AQ15" s="135"/>
      <c r="AR15" s="144">
        <f>IF(COUNTIF(AK15:AK17,4)&gt;0,"не фин.",SUM(AO15:AO17))</f>
        <v>189</v>
      </c>
      <c r="AS15" s="145"/>
      <c r="AT15" s="76">
        <f>IF(COUNTIF(AK15:AK17,4)&gt;0,"",LARGE($AR$6:$AR$19,1)/AR15)</f>
        <v>1.7142857142857142</v>
      </c>
      <c r="AU15" s="119"/>
      <c r="AV15" s="77">
        <v>10</v>
      </c>
      <c r="AW15" s="136"/>
    </row>
    <row r="16" spans="1:49" ht="12.75" customHeight="1">
      <c r="A16" s="119">
        <v>11</v>
      </c>
      <c r="B16" s="47"/>
      <c r="C16" s="48"/>
      <c r="D16" s="49"/>
      <c r="E16" s="121" t="s">
        <v>165</v>
      </c>
      <c r="F16" s="122">
        <v>1997</v>
      </c>
      <c r="G16" s="123" t="s">
        <v>45</v>
      </c>
      <c r="H16" s="55">
        <v>0</v>
      </c>
      <c r="I16" s="55" t="s">
        <v>20</v>
      </c>
      <c r="J16" s="54"/>
      <c r="K16" s="53"/>
      <c r="L16" s="139" t="s">
        <v>136</v>
      </c>
      <c r="M16" s="55"/>
      <c r="N16" s="125" t="s">
        <v>47</v>
      </c>
      <c r="O16" s="127" t="s">
        <v>137</v>
      </c>
      <c r="P16" s="57">
        <v>0.717361111111111</v>
      </c>
      <c r="Q16" s="128"/>
      <c r="R16" s="129" t="s">
        <v>49</v>
      </c>
      <c r="S16" s="130"/>
      <c r="T16" s="131"/>
      <c r="U16" s="130"/>
      <c r="V16" s="131"/>
      <c r="W16" s="130"/>
      <c r="X16" s="131"/>
      <c r="Y16" s="130"/>
      <c r="Z16" s="131"/>
      <c r="AA16" s="130"/>
      <c r="AB16" s="131"/>
      <c r="AC16" s="130"/>
      <c r="AD16" s="131"/>
      <c r="AE16" s="138">
        <v>0.7426157407407407</v>
      </c>
      <c r="AF16" s="63">
        <v>0</v>
      </c>
      <c r="AG16" s="64">
        <v>0.025254629629629655</v>
      </c>
      <c r="AH16" s="133"/>
      <c r="AI16" s="64">
        <v>0.025254629629629655</v>
      </c>
      <c r="AJ16" s="66" t="s">
        <v>241</v>
      </c>
      <c r="AK16" s="67">
        <v>1</v>
      </c>
      <c r="AL16" s="68">
        <v>1</v>
      </c>
      <c r="AM16" s="69" t="s">
        <v>242</v>
      </c>
      <c r="AN16" s="134">
        <v>11</v>
      </c>
      <c r="AO16" s="71">
        <f>IF(ISNA(VLOOKUP(AN16,'[10]очки'!$A:$B,2,0)),0,IF(AK16&gt;1,0,VLOOKUP(AN16,'[10]очки'!$A:$B,2,0)))</f>
        <v>63</v>
      </c>
      <c r="AP16" s="72">
        <f t="shared" si="0"/>
      </c>
      <c r="AQ16" s="135"/>
      <c r="AR16" s="74">
        <f>IF(COUNTIF(AK15:AK17,4)&gt;0,"не фин.",SUM(AO15:AO17))</f>
        <v>189</v>
      </c>
      <c r="AS16" s="75"/>
      <c r="AT16" s="76">
        <f>IF(COUNTIF(AK15:AK17,4)&gt;0,"",LARGE($AR$6:$AR$19,1)/AR16)</f>
        <v>1.7142857142857142</v>
      </c>
      <c r="AU16" s="119"/>
      <c r="AV16" s="77">
        <v>11</v>
      </c>
      <c r="AW16" s="136"/>
    </row>
    <row r="17" spans="1:49" ht="12.75" customHeight="1">
      <c r="A17" s="46">
        <v>12</v>
      </c>
      <c r="B17" s="47"/>
      <c r="C17" s="48"/>
      <c r="D17" s="49"/>
      <c r="E17" s="121" t="s">
        <v>166</v>
      </c>
      <c r="F17" s="122">
        <v>1996</v>
      </c>
      <c r="G17" s="123" t="s">
        <v>45</v>
      </c>
      <c r="H17" s="55">
        <v>0</v>
      </c>
      <c r="I17" s="55" t="s">
        <v>20</v>
      </c>
      <c r="J17" s="54"/>
      <c r="K17" s="53"/>
      <c r="L17" s="139" t="s">
        <v>145</v>
      </c>
      <c r="M17" s="55"/>
      <c r="N17" s="125" t="s">
        <v>47</v>
      </c>
      <c r="O17" s="127" t="s">
        <v>146</v>
      </c>
      <c r="P17" s="57">
        <v>0.7104166666666667</v>
      </c>
      <c r="Q17" s="128"/>
      <c r="R17" s="129" t="s">
        <v>49</v>
      </c>
      <c r="S17" s="130"/>
      <c r="T17" s="131"/>
      <c r="U17" s="130"/>
      <c r="V17" s="131"/>
      <c r="W17" s="130"/>
      <c r="X17" s="131"/>
      <c r="Y17" s="130"/>
      <c r="Z17" s="131"/>
      <c r="AA17" s="130"/>
      <c r="AB17" s="131"/>
      <c r="AC17" s="130"/>
      <c r="AD17" s="131"/>
      <c r="AE17" s="138">
        <v>0.7420486111111111</v>
      </c>
      <c r="AF17" s="63">
        <v>0</v>
      </c>
      <c r="AG17" s="64">
        <v>0.03163194444444439</v>
      </c>
      <c r="AH17" s="133"/>
      <c r="AI17" s="64">
        <v>0.03163194444444439</v>
      </c>
      <c r="AJ17" s="66" t="s">
        <v>241</v>
      </c>
      <c r="AK17" s="67">
        <v>1</v>
      </c>
      <c r="AL17" s="68">
        <v>1</v>
      </c>
      <c r="AM17" s="69" t="s">
        <v>242</v>
      </c>
      <c r="AN17" s="134">
        <v>12</v>
      </c>
      <c r="AO17" s="71">
        <f>IF(ISNA(VLOOKUP(AN17,'[10]очки'!$A:$B,2,0)),0,IF(AK17&gt;1,0,VLOOKUP(AN17,'[10]очки'!$A:$B,2,0)))</f>
        <v>60</v>
      </c>
      <c r="AP17" s="72">
        <f t="shared" si="0"/>
      </c>
      <c r="AQ17" s="135"/>
      <c r="AR17" s="140">
        <f>IF(COUNTIF(AK15:AK17,4)&gt;0,"не фин.",SUM(AO15:AO17))</f>
        <v>189</v>
      </c>
      <c r="AS17" s="141"/>
      <c r="AT17" s="142">
        <f>IF(COUNTIF(AJ17:AJ19,"не фин.")&gt;0,"",LARGE($AR$6:$AR$19,1)/AR17)</f>
        <v>1.7142857142857142</v>
      </c>
      <c r="AU17" s="119"/>
      <c r="AV17" s="77">
        <v>12</v>
      </c>
      <c r="AW17" s="136"/>
    </row>
    <row r="18" spans="1:49" ht="12.75" customHeight="1">
      <c r="A18" s="119">
        <v>13</v>
      </c>
      <c r="B18" s="47"/>
      <c r="C18" s="48"/>
      <c r="D18" s="49"/>
      <c r="E18" s="121" t="s">
        <v>167</v>
      </c>
      <c r="F18" s="122">
        <v>1997</v>
      </c>
      <c r="G18" s="123" t="s">
        <v>45</v>
      </c>
      <c r="H18" s="55">
        <v>0</v>
      </c>
      <c r="I18" s="55" t="s">
        <v>20</v>
      </c>
      <c r="J18" s="124"/>
      <c r="K18" s="53"/>
      <c r="L18" s="139" t="s">
        <v>136</v>
      </c>
      <c r="M18" s="55"/>
      <c r="N18" s="125" t="s">
        <v>47</v>
      </c>
      <c r="O18" s="127" t="s">
        <v>137</v>
      </c>
      <c r="P18" s="57">
        <v>0.6923611111111111</v>
      </c>
      <c r="Q18" s="128"/>
      <c r="R18" s="129"/>
      <c r="S18" s="130"/>
      <c r="T18" s="131" t="s">
        <v>49</v>
      </c>
      <c r="U18" s="130"/>
      <c r="V18" s="131"/>
      <c r="W18" s="130"/>
      <c r="X18" s="131"/>
      <c r="Y18" s="130"/>
      <c r="Z18" s="131"/>
      <c r="AA18" s="130"/>
      <c r="AB18" s="131"/>
      <c r="AC18" s="130"/>
      <c r="AD18" s="131"/>
      <c r="AE18" s="138">
        <v>0.7459837962962963</v>
      </c>
      <c r="AF18" s="63">
        <v>0</v>
      </c>
      <c r="AG18" s="64">
        <v>0.053622685185185204</v>
      </c>
      <c r="AH18" s="133"/>
      <c r="AI18" s="64">
        <v>0.053622685185185204</v>
      </c>
      <c r="AJ18" s="66" t="s">
        <v>241</v>
      </c>
      <c r="AK18" s="67">
        <v>1</v>
      </c>
      <c r="AL18" s="68">
        <v>1</v>
      </c>
      <c r="AM18" s="69" t="s">
        <v>242</v>
      </c>
      <c r="AN18" s="134">
        <v>13</v>
      </c>
      <c r="AO18" s="71">
        <f>IF(ISNA(VLOOKUP(AN18,'[10]очки'!$A:$B,2,0)),0,IF(AK18&gt;1,0,VLOOKUP(AN18,'[10]очки'!$A:$B,2,0)))</f>
        <v>57</v>
      </c>
      <c r="AP18" s="72">
        <f t="shared" si="0"/>
      </c>
      <c r="AQ18" s="135"/>
      <c r="AR18" s="144">
        <f>IF(COUNTIF(AK18:AK19,4)&gt;0,"не фин.",SUM(AO18:AO19))</f>
        <v>111</v>
      </c>
      <c r="AS18" s="145"/>
      <c r="AT18" s="76">
        <f>IF(COUNTIF(AK18:AK19,4)&gt;0,"",LARGE($AR$6:$AR$19,1)/AR18)</f>
        <v>2.918918918918919</v>
      </c>
      <c r="AU18" s="119"/>
      <c r="AV18" s="77">
        <v>13</v>
      </c>
      <c r="AW18" s="136"/>
    </row>
    <row r="19" spans="1:49" ht="12.75" customHeight="1">
      <c r="A19" s="119">
        <v>14</v>
      </c>
      <c r="B19" s="120"/>
      <c r="C19" s="48"/>
      <c r="D19" s="49"/>
      <c r="E19" s="121" t="s">
        <v>168</v>
      </c>
      <c r="F19" s="122">
        <v>1997</v>
      </c>
      <c r="G19" s="123" t="s">
        <v>156</v>
      </c>
      <c r="H19" s="55">
        <v>0</v>
      </c>
      <c r="I19" s="55" t="s">
        <v>20</v>
      </c>
      <c r="J19" s="54"/>
      <c r="K19" s="53"/>
      <c r="L19" s="139" t="s">
        <v>46</v>
      </c>
      <c r="M19" s="55"/>
      <c r="N19" s="125" t="s">
        <v>47</v>
      </c>
      <c r="O19" s="127" t="s">
        <v>157</v>
      </c>
      <c r="P19" s="57">
        <v>0.7326388888888888</v>
      </c>
      <c r="Q19" s="128"/>
      <c r="R19" s="129" t="s">
        <v>49</v>
      </c>
      <c r="S19" s="130"/>
      <c r="T19" s="131"/>
      <c r="U19" s="130"/>
      <c r="V19" s="131"/>
      <c r="W19" s="130"/>
      <c r="X19" s="131" t="s">
        <v>49</v>
      </c>
      <c r="Y19" s="130"/>
      <c r="Z19" s="131"/>
      <c r="AA19" s="130"/>
      <c r="AB19" s="131"/>
      <c r="AC19" s="130"/>
      <c r="AD19" s="131"/>
      <c r="AE19" s="138">
        <v>0.7664814814814815</v>
      </c>
      <c r="AF19" s="63">
        <v>0</v>
      </c>
      <c r="AG19" s="64">
        <v>0.0338425925925927</v>
      </c>
      <c r="AH19" s="133"/>
      <c r="AI19" s="64">
        <v>0.0338425925925927</v>
      </c>
      <c r="AJ19" s="66" t="s">
        <v>241</v>
      </c>
      <c r="AK19" s="67">
        <v>1</v>
      </c>
      <c r="AL19" s="68">
        <v>2</v>
      </c>
      <c r="AM19" s="69" t="s">
        <v>242</v>
      </c>
      <c r="AN19" s="134">
        <v>14</v>
      </c>
      <c r="AO19" s="71">
        <f>IF(ISNA(VLOOKUP(AN19,'[10]очки'!$A:$B,2,0)),0,IF(AK19&gt;1,0,VLOOKUP(AN19,'[10]очки'!$A:$B,2,0)))</f>
        <v>54</v>
      </c>
      <c r="AP19" s="72">
        <f t="shared" si="0"/>
      </c>
      <c r="AQ19" s="135"/>
      <c r="AR19" s="74">
        <f>IF(COUNTIF(AK18:AK19,4)&gt;0,"не фин.",SUM(AO18:AO19))</f>
        <v>111</v>
      </c>
      <c r="AS19" s="75"/>
      <c r="AT19" s="76">
        <f>IF(COUNTIF(AK18:AK19,4)&gt;0,"",LARGE($AR$6:$AR$19,1)/AR19)</f>
        <v>2.918918918918919</v>
      </c>
      <c r="AU19" s="119"/>
      <c r="AV19" s="77">
        <v>14</v>
      </c>
      <c r="AW19" s="136"/>
    </row>
    <row r="20" spans="4:40" ht="14.25" hidden="1" outlineLevel="1">
      <c r="D20" s="78"/>
      <c r="E20" s="45"/>
      <c r="F20" s="79"/>
      <c r="G20" s="80" t="s">
        <v>50</v>
      </c>
      <c r="H20" s="81">
        <v>70.8</v>
      </c>
      <c r="I20" s="45"/>
      <c r="J20" s="81"/>
      <c r="N20" s="78"/>
      <c r="O20" s="78"/>
      <c r="AF20" s="83"/>
      <c r="AN20" s="86">
        <v>1</v>
      </c>
    </row>
    <row r="21" spans="1:47" s="83" customFormat="1" ht="53.25" customHeight="1" outlineLevel="1">
      <c r="A21" s="83" t="s">
        <v>51</v>
      </c>
      <c r="C21" s="89"/>
      <c r="D21" s="90"/>
      <c r="E21" s="90"/>
      <c r="F21" s="90"/>
      <c r="G21" s="91"/>
      <c r="H21" s="90"/>
      <c r="I21" s="92"/>
      <c r="J21" s="92"/>
      <c r="K21" s="89"/>
      <c r="L21" s="89"/>
      <c r="M21" s="89"/>
      <c r="N21" s="90"/>
      <c r="O21" s="90"/>
      <c r="P21" s="93"/>
      <c r="Q21" s="94"/>
      <c r="R21" s="95"/>
      <c r="S21" s="94"/>
      <c r="T21" s="93"/>
      <c r="U21" s="94"/>
      <c r="V21" s="95"/>
      <c r="W21" s="94"/>
      <c r="X21" s="93"/>
      <c r="Y21" s="94"/>
      <c r="Z21" s="93"/>
      <c r="AA21" s="94"/>
      <c r="AB21" s="93"/>
      <c r="AC21" s="94"/>
      <c r="AD21" s="93"/>
      <c r="AE21" s="96"/>
      <c r="AG21" s="97"/>
      <c r="AH21" s="93"/>
      <c r="AI21" s="93"/>
      <c r="AJ21" s="98"/>
      <c r="AK21" s="99"/>
      <c r="AN21" s="100"/>
      <c r="AO21" s="100"/>
      <c r="AQ21" s="101"/>
      <c r="AR21" s="102"/>
      <c r="AU21" s="101"/>
    </row>
    <row r="22" spans="1:48" s="83" customFormat="1" ht="20.25" customHeight="1">
      <c r="A22" s="83" t="s">
        <v>90</v>
      </c>
      <c r="E22" s="103"/>
      <c r="F22" s="103"/>
      <c r="G22" s="104"/>
      <c r="H22" s="103"/>
      <c r="I22" s="103"/>
      <c r="J22" s="103"/>
      <c r="P22" s="105"/>
      <c r="Q22" s="106"/>
      <c r="R22" s="10"/>
      <c r="S22" s="106"/>
      <c r="U22" s="106"/>
      <c r="V22" s="10"/>
      <c r="W22" s="106"/>
      <c r="Y22" s="106"/>
      <c r="AA22" s="106"/>
      <c r="AC22" s="106"/>
      <c r="AE22" s="107"/>
      <c r="AG22" s="108"/>
      <c r="AN22" s="100"/>
      <c r="AO22" s="100"/>
      <c r="AQ22" s="101"/>
      <c r="AR22" s="102"/>
      <c r="AU22" s="101"/>
      <c r="AV22" s="101"/>
    </row>
    <row r="23" spans="4:36" ht="12.75">
      <c r="D23" s="45"/>
      <c r="E23" s="109"/>
      <c r="F23" s="109"/>
      <c r="G23" s="110"/>
      <c r="H23" s="109"/>
      <c r="I23" s="7"/>
      <c r="J23" s="7"/>
      <c r="N23" s="45"/>
      <c r="O23" s="45"/>
      <c r="P23" s="111"/>
      <c r="AG23" s="112" t="str">
        <f>IF(LEFT(A3,9)="Предварит","Время опубликования:","")</f>
        <v>Время опубликования:</v>
      </c>
      <c r="AJ23" s="113"/>
    </row>
  </sheetData>
  <sheetProtection/>
  <mergeCells count="19">
    <mergeCell ref="A1:AU1"/>
    <mergeCell ref="A3:AT3"/>
    <mergeCell ref="F4:F5"/>
    <mergeCell ref="K4:K5"/>
    <mergeCell ref="L4:L5"/>
    <mergeCell ref="P4:AQ4"/>
    <mergeCell ref="AR4:AT4"/>
    <mergeCell ref="AU4:AU5"/>
    <mergeCell ref="N4:N5"/>
    <mergeCell ref="O4:O5"/>
    <mergeCell ref="J4:J5"/>
    <mergeCell ref="A4:A5"/>
    <mergeCell ref="E4:E5"/>
    <mergeCell ref="D4:D5"/>
    <mergeCell ref="B4:B5"/>
    <mergeCell ref="G4:G5"/>
    <mergeCell ref="H4:H5"/>
    <mergeCell ref="I4:I5"/>
    <mergeCell ref="C4:C5"/>
  </mergeCells>
  <printOptions/>
  <pageMargins left="0.61" right="0.64" top="0.54" bottom="1" header="0.5" footer="0.5"/>
  <pageSetup fitToHeight="2" fitToWidth="1" horizontalDpi="600" verticalDpi="600" orientation="landscape" paperSize="9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X15"/>
  <sheetViews>
    <sheetView zoomScale="70" zoomScaleNormal="70" workbookViewId="0" topLeftCell="A1">
      <selection activeCell="A6" sqref="A6:AN11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27.42187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6.140625" style="82" hidden="1" customWidth="1" outlineLevel="1"/>
    <col min="18" max="18" width="6.140625" style="45" customWidth="1" collapsed="1"/>
    <col min="19" max="19" width="6.140625" style="82" hidden="1" customWidth="1" outlineLevel="1"/>
    <col min="20" max="20" width="6.140625" style="45" customWidth="1" collapsed="1"/>
    <col min="21" max="21" width="6.140625" style="82" hidden="1" customWidth="1" outlineLevel="1"/>
    <col min="22" max="22" width="6.140625" style="45" customWidth="1" collapsed="1"/>
    <col min="23" max="23" width="6.140625" style="82" hidden="1" customWidth="1" outlineLevel="1"/>
    <col min="24" max="24" width="6.140625" style="45" customWidth="1" collapsed="1"/>
    <col min="25" max="25" width="6.140625" style="82" customWidth="1" outlineLevel="1"/>
    <col min="26" max="26" width="6.140625" style="45" customWidth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AA2" s="9"/>
      <c r="AC2" s="9"/>
      <c r="AE2" s="187" t="s">
        <v>53</v>
      </c>
      <c r="AF2" s="188"/>
      <c r="AG2" s="188"/>
      <c r="AH2" s="188"/>
      <c r="AI2" s="188"/>
      <c r="AJ2" s="188"/>
      <c r="AK2" s="188"/>
      <c r="AL2" s="188"/>
      <c r="AM2" s="188"/>
      <c r="AN2" s="188"/>
      <c r="AO2" s="13"/>
      <c r="AP2" s="14"/>
      <c r="AQ2" s="15"/>
      <c r="AR2" s="16"/>
      <c r="AS2" s="11"/>
      <c r="AT2" s="14"/>
      <c r="AU2" s="17" t="s">
        <v>57</v>
      </c>
      <c r="AV2" s="18"/>
      <c r="AW2" s="19"/>
    </row>
    <row r="3" spans="1:49" s="2" customFormat="1" ht="58.5" customHeight="1" thickBot="1">
      <c r="A3" s="178" t="s">
        <v>114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115</v>
      </c>
      <c r="U5" s="27"/>
      <c r="V5" s="28" t="s">
        <v>26</v>
      </c>
      <c r="W5" s="27"/>
      <c r="X5" s="28" t="s">
        <v>116</v>
      </c>
      <c r="Y5" s="118" t="s">
        <v>117</v>
      </c>
      <c r="Z5" s="28" t="s">
        <v>118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0.04861111111111111</v>
      </c>
      <c r="AX5" s="44">
        <v>0.04861111111111111</v>
      </c>
    </row>
    <row r="6" spans="1:48" ht="12.75" customHeight="1">
      <c r="A6" s="46">
        <v>1</v>
      </c>
      <c r="B6" s="120"/>
      <c r="C6" s="48"/>
      <c r="D6" s="49"/>
      <c r="E6" s="121" t="s">
        <v>119</v>
      </c>
      <c r="F6" s="122">
        <v>1995</v>
      </c>
      <c r="G6" s="123" t="s">
        <v>45</v>
      </c>
      <c r="H6" s="55">
        <v>0</v>
      </c>
      <c r="I6" s="55" t="s">
        <v>19</v>
      </c>
      <c r="J6" s="124"/>
      <c r="K6" s="53"/>
      <c r="L6" s="125" t="s">
        <v>120</v>
      </c>
      <c r="M6" s="55"/>
      <c r="N6" s="56" t="s">
        <v>47</v>
      </c>
      <c r="O6" s="127" t="s">
        <v>121</v>
      </c>
      <c r="P6" s="57">
        <v>0.7118055555555555</v>
      </c>
      <c r="Q6" s="58"/>
      <c r="R6" s="59"/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2">
        <v>0.7308912037037038</v>
      </c>
      <c r="AF6" s="63">
        <v>0</v>
      </c>
      <c r="AG6" s="64">
        <v>0.019085648148148282</v>
      </c>
      <c r="AH6" s="65"/>
      <c r="AI6" s="64">
        <v>0.019085648148148282</v>
      </c>
      <c r="AJ6" s="66">
        <v>0.019085648148148282</v>
      </c>
      <c r="AK6" s="67">
        <v>0</v>
      </c>
      <c r="AL6" s="68">
        <v>0</v>
      </c>
      <c r="AM6" s="69">
        <v>0</v>
      </c>
      <c r="AN6" s="70">
        <v>1</v>
      </c>
      <c r="AO6" s="71">
        <f>IF(ISNA(VLOOKUP(AN6,'[9]очки'!$A:$B,2,0)),0,IF(AK6&gt;1,0,VLOOKUP(AN6,'[9]очки'!$A:$B,2,0)))</f>
        <v>100</v>
      </c>
      <c r="AP6" s="72">
        <f aca="true" t="shared" si="0" ref="AP6:AP11">IF(AK6=0,AJ6/SMALL($AJ$6:$AJ$11,1),"")</f>
        <v>1</v>
      </c>
      <c r="AQ6" s="73"/>
      <c r="AR6" s="74">
        <f>IF(COUNTIF(AK6:AK9,4)&gt;0,"не фин.",SUM(AO6:AO9))</f>
        <v>373</v>
      </c>
      <c r="AS6" s="75"/>
      <c r="AT6" s="76">
        <f>IF(COUNTIF(AK6:AK9,4)&gt;0,"",LARGE($AR$6:$AR$11,1)/AR6)</f>
        <v>1</v>
      </c>
      <c r="AU6" s="46"/>
      <c r="AV6" s="77">
        <v>1</v>
      </c>
    </row>
    <row r="7" spans="1:49" ht="12.75" customHeight="1">
      <c r="A7" s="119">
        <v>2</v>
      </c>
      <c r="B7" s="120"/>
      <c r="C7" s="48"/>
      <c r="D7" s="49"/>
      <c r="E7" s="121" t="s">
        <v>122</v>
      </c>
      <c r="F7" s="122">
        <v>1995</v>
      </c>
      <c r="G7" s="123" t="s">
        <v>45</v>
      </c>
      <c r="H7" s="55">
        <v>0</v>
      </c>
      <c r="I7" s="55" t="s">
        <v>19</v>
      </c>
      <c r="J7" s="124"/>
      <c r="K7" s="53"/>
      <c r="L7" s="125" t="s">
        <v>120</v>
      </c>
      <c r="M7" s="55"/>
      <c r="N7" s="56" t="s">
        <v>47</v>
      </c>
      <c r="O7" s="127" t="s">
        <v>121</v>
      </c>
      <c r="P7" s="57">
        <v>0.7118055555555555</v>
      </c>
      <c r="Q7" s="128"/>
      <c r="R7" s="129"/>
      <c r="S7" s="130"/>
      <c r="T7" s="131"/>
      <c r="U7" s="130"/>
      <c r="V7" s="131"/>
      <c r="W7" s="130"/>
      <c r="X7" s="131"/>
      <c r="Y7" s="130"/>
      <c r="Z7" s="131"/>
      <c r="AA7" s="130"/>
      <c r="AB7" s="131"/>
      <c r="AC7" s="130"/>
      <c r="AD7" s="131"/>
      <c r="AE7" s="138">
        <v>0.7354166666666666</v>
      </c>
      <c r="AF7" s="63">
        <v>0</v>
      </c>
      <c r="AG7" s="64">
        <v>0.023611111111111138</v>
      </c>
      <c r="AH7" s="133"/>
      <c r="AI7" s="64">
        <v>0.023611111111111138</v>
      </c>
      <c r="AJ7" s="66">
        <v>0.023611111111111138</v>
      </c>
      <c r="AK7" s="67">
        <v>0</v>
      </c>
      <c r="AL7" s="68">
        <v>0</v>
      </c>
      <c r="AM7" s="69">
        <v>0.004525462962962856</v>
      </c>
      <c r="AN7" s="134">
        <v>2</v>
      </c>
      <c r="AO7" s="71">
        <f>IF(ISNA(VLOOKUP(AN7,'[9]очки'!$A:$B,2,0)),0,IF(AK7&gt;1,0,VLOOKUP(AN7,'[9]очки'!$A:$B,2,0)))</f>
        <v>95</v>
      </c>
      <c r="AP7" s="72">
        <f t="shared" si="0"/>
        <v>1.2371134020618484</v>
      </c>
      <c r="AQ7" s="135"/>
      <c r="AR7" s="74">
        <f>IF(COUNTIF(AK6:AK9,4)&gt;0,"не фин.",SUM(AO6:AO9))</f>
        <v>373</v>
      </c>
      <c r="AS7" s="75"/>
      <c r="AT7" s="76">
        <f>IF(COUNTIF(AK6:AK9,4)&gt;0,"",LARGE($AR$6:$AR$11,1)/AR7)</f>
        <v>1</v>
      </c>
      <c r="AU7" s="119"/>
      <c r="AV7" s="77">
        <v>2</v>
      </c>
      <c r="AW7" s="136"/>
    </row>
    <row r="8" spans="1:49" ht="12.75" customHeight="1">
      <c r="A8" s="119">
        <v>3</v>
      </c>
      <c r="B8" s="47"/>
      <c r="C8" s="48"/>
      <c r="D8" s="49"/>
      <c r="E8" s="121" t="s">
        <v>123</v>
      </c>
      <c r="F8" s="122">
        <v>1994</v>
      </c>
      <c r="G8" s="123" t="s">
        <v>45</v>
      </c>
      <c r="H8" s="55">
        <v>0</v>
      </c>
      <c r="I8" s="55" t="s">
        <v>19</v>
      </c>
      <c r="J8" s="124"/>
      <c r="K8" s="53"/>
      <c r="L8" s="139" t="s">
        <v>124</v>
      </c>
      <c r="M8" s="55"/>
      <c r="N8" s="56" t="s">
        <v>47</v>
      </c>
      <c r="O8" s="127" t="s">
        <v>125</v>
      </c>
      <c r="P8" s="57">
        <v>0.7118055555555555</v>
      </c>
      <c r="Q8" s="128"/>
      <c r="R8" s="129"/>
      <c r="S8" s="130"/>
      <c r="T8" s="131"/>
      <c r="U8" s="130"/>
      <c r="V8" s="131"/>
      <c r="W8" s="130"/>
      <c r="X8" s="131"/>
      <c r="Y8" s="130"/>
      <c r="Z8" s="131"/>
      <c r="AA8" s="130"/>
      <c r="AB8" s="131"/>
      <c r="AC8" s="130"/>
      <c r="AD8" s="131"/>
      <c r="AE8" s="138">
        <v>0.7362962962962962</v>
      </c>
      <c r="AF8" s="63">
        <v>0</v>
      </c>
      <c r="AG8" s="64">
        <v>0.024490740740740757</v>
      </c>
      <c r="AH8" s="133"/>
      <c r="AI8" s="64">
        <v>0.024490740740740757</v>
      </c>
      <c r="AJ8" s="66">
        <v>0.024490740740740757</v>
      </c>
      <c r="AK8" s="67">
        <v>0</v>
      </c>
      <c r="AL8" s="68">
        <v>0</v>
      </c>
      <c r="AM8" s="69">
        <v>0.005405092592592475</v>
      </c>
      <c r="AN8" s="134">
        <v>3</v>
      </c>
      <c r="AO8" s="71">
        <f>IF(ISNA(VLOOKUP(AN8,'[9]очки'!$A:$B,2,0)),0,IF(AK8&gt;1,0,VLOOKUP(AN8,'[9]очки'!$A:$B,2,0)))</f>
        <v>91</v>
      </c>
      <c r="AP8" s="72">
        <f t="shared" si="0"/>
        <v>1.2832019405700343</v>
      </c>
      <c r="AQ8" s="135"/>
      <c r="AR8" s="74">
        <f>IF(COUNTIF(AK6:AK9,4)&gt;0,"не фин.",SUM(AO6:AO9))</f>
        <v>373</v>
      </c>
      <c r="AS8" s="75"/>
      <c r="AT8" s="76">
        <f>IF(COUNTIF(AK6:AK9,4)&gt;0,"",LARGE($AR$6:$AR$11,1)/AR8)</f>
        <v>1</v>
      </c>
      <c r="AU8" s="119"/>
      <c r="AV8" s="77">
        <v>3</v>
      </c>
      <c r="AW8" s="136"/>
    </row>
    <row r="9" spans="1:49" ht="12.75" customHeight="1">
      <c r="A9" s="119">
        <v>4</v>
      </c>
      <c r="B9" s="47"/>
      <c r="C9" s="48"/>
      <c r="D9" s="49"/>
      <c r="E9" s="121" t="s">
        <v>126</v>
      </c>
      <c r="F9" s="122">
        <v>1994</v>
      </c>
      <c r="G9" s="123" t="s">
        <v>45</v>
      </c>
      <c r="H9" s="55">
        <v>1</v>
      </c>
      <c r="I9" s="55" t="s">
        <v>19</v>
      </c>
      <c r="J9" s="124"/>
      <c r="K9" s="53"/>
      <c r="L9" s="139" t="s">
        <v>124</v>
      </c>
      <c r="M9" s="55"/>
      <c r="N9" s="56" t="s">
        <v>47</v>
      </c>
      <c r="O9" s="127" t="s">
        <v>125</v>
      </c>
      <c r="P9" s="57">
        <v>0.7118055555555555</v>
      </c>
      <c r="Q9" s="128"/>
      <c r="R9" s="129"/>
      <c r="S9" s="130"/>
      <c r="T9" s="131"/>
      <c r="U9" s="130"/>
      <c r="V9" s="131"/>
      <c r="W9" s="130"/>
      <c r="X9" s="131"/>
      <c r="Y9" s="130"/>
      <c r="Z9" s="131"/>
      <c r="AA9" s="130"/>
      <c r="AB9" s="131"/>
      <c r="AC9" s="130"/>
      <c r="AD9" s="131"/>
      <c r="AE9" s="138">
        <v>0.7364004629629629</v>
      </c>
      <c r="AF9" s="63">
        <v>0</v>
      </c>
      <c r="AG9" s="64">
        <v>0.02459490740740744</v>
      </c>
      <c r="AH9" s="133"/>
      <c r="AI9" s="64">
        <v>0.02459490740740744</v>
      </c>
      <c r="AJ9" s="66">
        <v>0.02459490740740744</v>
      </c>
      <c r="AK9" s="67">
        <v>0</v>
      </c>
      <c r="AL9" s="68">
        <v>0</v>
      </c>
      <c r="AM9" s="69">
        <v>0.005509259259259158</v>
      </c>
      <c r="AN9" s="134">
        <v>4</v>
      </c>
      <c r="AO9" s="71">
        <f>IF(ISNA(VLOOKUP(AN9,'[9]очки'!$A:$B,2,0)),0,IF(AK9&gt;1,0,VLOOKUP(AN9,'[9]очки'!$A:$B,2,0)))</f>
        <v>87</v>
      </c>
      <c r="AP9" s="72">
        <f t="shared" si="0"/>
        <v>1.2886597938144257</v>
      </c>
      <c r="AQ9" s="135"/>
      <c r="AR9" s="140">
        <f>IF(COUNTIF(AK6:AK9,4)&gt;0,"не фин.",SUM(AO6:AO9))</f>
        <v>373</v>
      </c>
      <c r="AS9" s="141"/>
      <c r="AT9" s="142">
        <f>IF(COUNTIF(AJ9:AJ11,"не фин.")&gt;0,"",LARGE($AR$6:$AR$11,1)/AR9)</f>
        <v>1</v>
      </c>
      <c r="AU9" s="119"/>
      <c r="AV9" s="77">
        <v>4</v>
      </c>
      <c r="AW9" s="136"/>
    </row>
    <row r="10" spans="1:49" ht="12.75" customHeight="1">
      <c r="A10" s="119">
        <v>5</v>
      </c>
      <c r="B10" s="47"/>
      <c r="C10" s="48"/>
      <c r="D10" s="49"/>
      <c r="E10" s="121" t="s">
        <v>127</v>
      </c>
      <c r="F10" s="122">
        <v>1995</v>
      </c>
      <c r="G10" s="123" t="s">
        <v>45</v>
      </c>
      <c r="H10" s="55">
        <v>0</v>
      </c>
      <c r="I10" s="55" t="s">
        <v>19</v>
      </c>
      <c r="J10" s="124"/>
      <c r="K10" s="53"/>
      <c r="L10" s="139" t="s">
        <v>128</v>
      </c>
      <c r="M10" s="55"/>
      <c r="N10" s="56" t="s">
        <v>47</v>
      </c>
      <c r="O10" s="127" t="s">
        <v>129</v>
      </c>
      <c r="P10" s="57">
        <v>0.7104166666666667</v>
      </c>
      <c r="Q10" s="128"/>
      <c r="R10" s="129"/>
      <c r="S10" s="130"/>
      <c r="T10" s="131"/>
      <c r="U10" s="130"/>
      <c r="V10" s="131"/>
      <c r="W10" s="130"/>
      <c r="X10" s="131"/>
      <c r="Y10" s="130"/>
      <c r="Z10" s="131"/>
      <c r="AA10" s="130"/>
      <c r="AB10" s="131"/>
      <c r="AC10" s="130"/>
      <c r="AD10" s="131"/>
      <c r="AE10" s="138">
        <v>0.7398842592592593</v>
      </c>
      <c r="AF10" s="63">
        <v>0</v>
      </c>
      <c r="AG10" s="64">
        <v>0.029467592592592573</v>
      </c>
      <c r="AH10" s="133"/>
      <c r="AI10" s="64">
        <v>0.029467592592592573</v>
      </c>
      <c r="AJ10" s="66">
        <v>0.029467592592592573</v>
      </c>
      <c r="AK10" s="67">
        <v>0</v>
      </c>
      <c r="AL10" s="68">
        <v>0</v>
      </c>
      <c r="AM10" s="69">
        <v>0.010381944444444291</v>
      </c>
      <c r="AN10" s="134">
        <v>5</v>
      </c>
      <c r="AO10" s="71">
        <f>IF(ISNA(VLOOKUP(AN10,'[9]очки'!$A:$B,2,0)),0,IF(AK10&gt;1,0,VLOOKUP(AN10,'[9]очки'!$A:$B,2,0)))</f>
        <v>83</v>
      </c>
      <c r="AP10" s="72">
        <f t="shared" si="0"/>
        <v>1.5439660400242452</v>
      </c>
      <c r="AQ10" s="135"/>
      <c r="AR10" s="144">
        <f>IF(COUNTIF(AK10:AK11,4)&gt;0,"не фин.",SUM(AO10:AO11))</f>
        <v>162</v>
      </c>
      <c r="AS10" s="145"/>
      <c r="AT10" s="76">
        <f>IF(COUNTIF(AK10:AK11,4)&gt;0,"",LARGE($AR$6:$AR$11,1)/AR10)</f>
        <v>2.302469135802469</v>
      </c>
      <c r="AU10" s="119"/>
      <c r="AV10" s="77">
        <v>5</v>
      </c>
      <c r="AW10" s="146"/>
    </row>
    <row r="11" spans="1:49" ht="12.75" customHeight="1">
      <c r="A11" s="119">
        <v>6</v>
      </c>
      <c r="B11" s="47"/>
      <c r="C11" s="48"/>
      <c r="D11" s="49"/>
      <c r="E11" s="121" t="s">
        <v>130</v>
      </c>
      <c r="F11" s="122">
        <v>1995</v>
      </c>
      <c r="G11" s="123" t="s">
        <v>45</v>
      </c>
      <c r="H11" s="55">
        <v>0</v>
      </c>
      <c r="I11" s="55" t="s">
        <v>19</v>
      </c>
      <c r="J11" s="124"/>
      <c r="K11" s="53"/>
      <c r="L11" s="139" t="s">
        <v>128</v>
      </c>
      <c r="M11" s="55"/>
      <c r="N11" s="56" t="s">
        <v>47</v>
      </c>
      <c r="O11" s="127" t="s">
        <v>129</v>
      </c>
      <c r="P11" s="57">
        <v>0.7104166666666667</v>
      </c>
      <c r="Q11" s="128"/>
      <c r="R11" s="129"/>
      <c r="S11" s="130"/>
      <c r="T11" s="148" t="s">
        <v>49</v>
      </c>
      <c r="U11" s="130"/>
      <c r="V11" s="131"/>
      <c r="W11" s="130"/>
      <c r="X11" s="131"/>
      <c r="Y11" s="130"/>
      <c r="Z11" s="131"/>
      <c r="AA11" s="130"/>
      <c r="AB11" s="131"/>
      <c r="AC11" s="130"/>
      <c r="AD11" s="131"/>
      <c r="AE11" s="132">
        <v>0.74</v>
      </c>
      <c r="AF11" s="63">
        <v>0</v>
      </c>
      <c r="AG11" s="64">
        <v>0.029583333333333295</v>
      </c>
      <c r="AH11" s="133"/>
      <c r="AI11" s="64">
        <v>0.029583333333333295</v>
      </c>
      <c r="AJ11" s="66" t="s">
        <v>241</v>
      </c>
      <c r="AK11" s="67">
        <v>1</v>
      </c>
      <c r="AL11" s="68">
        <v>1</v>
      </c>
      <c r="AM11" s="69" t="s">
        <v>242</v>
      </c>
      <c r="AN11" s="134">
        <v>6</v>
      </c>
      <c r="AO11" s="71">
        <f>IF(ISNA(VLOOKUP(AN11,'[9]очки'!$A:$B,2,0)),0,IF(AK11&gt;1,0,VLOOKUP(AN11,'[9]очки'!$A:$B,2,0)))</f>
        <v>79</v>
      </c>
      <c r="AP11" s="72">
        <f t="shared" si="0"/>
      </c>
      <c r="AQ11" s="135"/>
      <c r="AR11" s="74">
        <f>IF(COUNTIF(AK10:AK11,4)&gt;0,"не фин.",SUM(AO10:AO11))</f>
        <v>162</v>
      </c>
      <c r="AS11" s="75"/>
      <c r="AT11" s="76">
        <f>IF(COUNTIF(AK10:AK11,4)&gt;0,"",LARGE($AR$6:$AR$11,1)/AR11)</f>
        <v>2.302469135802469</v>
      </c>
      <c r="AU11" s="119"/>
      <c r="AV11" s="77">
        <v>6</v>
      </c>
      <c r="AW11" s="136"/>
    </row>
    <row r="12" spans="4:40" ht="14.25" hidden="1" outlineLevel="1">
      <c r="D12" s="78"/>
      <c r="E12" s="45"/>
      <c r="F12" s="79"/>
      <c r="G12" s="80" t="s">
        <v>50</v>
      </c>
      <c r="H12" s="81">
        <v>0</v>
      </c>
      <c r="I12" s="45"/>
      <c r="J12" s="81"/>
      <c r="N12" s="78"/>
      <c r="O12" s="78"/>
      <c r="AF12" s="83"/>
      <c r="AN12" s="86">
        <v>1</v>
      </c>
    </row>
    <row r="13" spans="1:47" s="83" customFormat="1" ht="50.25" customHeight="1" outlineLevel="1">
      <c r="A13" s="83" t="s">
        <v>51</v>
      </c>
      <c r="C13" s="89"/>
      <c r="D13" s="90"/>
      <c r="E13" s="90"/>
      <c r="F13" s="90"/>
      <c r="G13" s="91"/>
      <c r="H13" s="90"/>
      <c r="I13" s="92"/>
      <c r="J13" s="92"/>
      <c r="K13" s="89"/>
      <c r="L13" s="89"/>
      <c r="M13" s="89"/>
      <c r="N13" s="90"/>
      <c r="O13" s="90"/>
      <c r="P13" s="93"/>
      <c r="Q13" s="94"/>
      <c r="R13" s="95"/>
      <c r="S13" s="94"/>
      <c r="T13" s="93"/>
      <c r="U13" s="94"/>
      <c r="V13" s="95"/>
      <c r="W13" s="94"/>
      <c r="X13" s="93"/>
      <c r="Y13" s="94"/>
      <c r="Z13" s="93"/>
      <c r="AA13" s="94"/>
      <c r="AB13" s="93"/>
      <c r="AC13" s="94"/>
      <c r="AD13" s="93"/>
      <c r="AE13" s="96"/>
      <c r="AG13" s="97"/>
      <c r="AH13" s="93"/>
      <c r="AI13" s="93"/>
      <c r="AJ13" s="98"/>
      <c r="AK13" s="99"/>
      <c r="AN13" s="100"/>
      <c r="AO13" s="100"/>
      <c r="AQ13" s="101"/>
      <c r="AR13" s="102"/>
      <c r="AU13" s="101"/>
    </row>
    <row r="14" spans="1:48" s="83" customFormat="1" ht="23.25" customHeight="1">
      <c r="A14" s="83" t="s">
        <v>83</v>
      </c>
      <c r="E14" s="103"/>
      <c r="F14" s="103"/>
      <c r="G14" s="104"/>
      <c r="H14" s="103"/>
      <c r="I14" s="103"/>
      <c r="J14" s="103"/>
      <c r="P14" s="105"/>
      <c r="Q14" s="106"/>
      <c r="R14" s="10"/>
      <c r="S14" s="106"/>
      <c r="U14" s="106"/>
      <c r="V14" s="10"/>
      <c r="W14" s="106"/>
      <c r="Y14" s="106"/>
      <c r="AA14" s="106"/>
      <c r="AC14" s="106"/>
      <c r="AE14" s="107"/>
      <c r="AG14" s="108"/>
      <c r="AN14" s="100"/>
      <c r="AO14" s="100"/>
      <c r="AQ14" s="101"/>
      <c r="AR14" s="102"/>
      <c r="AU14" s="101"/>
      <c r="AV14" s="101"/>
    </row>
    <row r="15" spans="4:36" ht="12.75">
      <c r="D15" s="45"/>
      <c r="E15" s="109"/>
      <c r="F15" s="109"/>
      <c r="G15" s="110"/>
      <c r="H15" s="109"/>
      <c r="I15" s="7"/>
      <c r="J15" s="7"/>
      <c r="N15" s="45"/>
      <c r="O15" s="45"/>
      <c r="P15" s="111"/>
      <c r="AG15" s="112" t="str">
        <f>IF(LEFT(A3,9)="Предварит","Время опубликования:","")</f>
        <v>Время опубликования:</v>
      </c>
      <c r="AJ15" s="113"/>
    </row>
  </sheetData>
  <sheetProtection/>
  <mergeCells count="20">
    <mergeCell ref="C4:C5"/>
    <mergeCell ref="E4:E5"/>
    <mergeCell ref="A4:A5"/>
    <mergeCell ref="B4:B5"/>
    <mergeCell ref="D4:D5"/>
    <mergeCell ref="H4:H5"/>
    <mergeCell ref="I4:I5"/>
    <mergeCell ref="O4:O5"/>
    <mergeCell ref="P4:AQ4"/>
    <mergeCell ref="K4:K5"/>
    <mergeCell ref="AE2:AN2"/>
    <mergeCell ref="A1:AU1"/>
    <mergeCell ref="A3:AT3"/>
    <mergeCell ref="L4:L5"/>
    <mergeCell ref="N4:N5"/>
    <mergeCell ref="AR4:AT4"/>
    <mergeCell ref="AU4:AU5"/>
    <mergeCell ref="J4:J5"/>
    <mergeCell ref="F4:F5"/>
    <mergeCell ref="G4:G5"/>
  </mergeCells>
  <printOptions/>
  <pageMargins left="0.6299212598425197" right="0.4330708661417323" top="0.4724409448818898" bottom="0.31496062992125984" header="0.5118110236220472" footer="0.2755905511811024"/>
  <pageSetup fitToHeight="3" fitToWidth="1" horizontalDpi="600" verticalDpi="600" orientation="landscape" paperSize="9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X10"/>
  <sheetViews>
    <sheetView zoomScale="70" zoomScaleNormal="70" workbookViewId="0" topLeftCell="A1">
      <selection activeCell="A6" sqref="A6:AN6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6.421875" style="111" hidden="1" customWidth="1" outlineLevel="1"/>
    <col min="11" max="11" width="6.7109375" style="45" hidden="1" customWidth="1" outlineLevel="1"/>
    <col min="12" max="12" width="45.0039062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6.140625" style="45" customWidth="1" collapsed="1"/>
    <col min="19" max="19" width="6.140625" style="82" hidden="1" customWidth="1" outlineLevel="1"/>
    <col min="20" max="20" width="6.140625" style="45" customWidth="1" collapsed="1"/>
    <col min="21" max="21" width="6.140625" style="82" hidden="1" customWidth="1" outlineLevel="1"/>
    <col min="22" max="22" width="6.140625" style="45" customWidth="1" collapsed="1"/>
    <col min="23" max="23" width="6.140625" style="82" hidden="1" customWidth="1" outlineLevel="1"/>
    <col min="24" max="24" width="6.140625" style="45" customWidth="1" collapsed="1"/>
    <col min="25" max="25" width="6.140625" style="82" customWidth="1" outlineLevel="1"/>
    <col min="26" max="26" width="6.140625" style="45" customWidth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Z2" s="187" t="s">
        <v>53</v>
      </c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L2" s="11"/>
      <c r="AM2" s="11"/>
      <c r="AN2" s="12"/>
      <c r="AO2" s="13"/>
      <c r="AP2" s="14"/>
      <c r="AQ2" s="15"/>
      <c r="AR2" s="16"/>
      <c r="AS2" s="11"/>
      <c r="AT2" s="14"/>
      <c r="AU2" s="17" t="s">
        <v>57</v>
      </c>
      <c r="AV2" s="18"/>
      <c r="AW2" s="19"/>
    </row>
    <row r="3" spans="1:49" s="2" customFormat="1" ht="57.75" customHeight="1" thickBot="1">
      <c r="A3" s="178" t="s">
        <v>112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59</v>
      </c>
      <c r="U5" s="27"/>
      <c r="V5" s="28" t="s">
        <v>60</v>
      </c>
      <c r="W5" s="27"/>
      <c r="X5" s="28" t="s">
        <v>62</v>
      </c>
      <c r="Y5" s="166" t="s">
        <v>63</v>
      </c>
      <c r="Z5" s="28" t="s">
        <v>92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0.04861111111111111</v>
      </c>
      <c r="AX5" s="44">
        <v>0.04861111111111111</v>
      </c>
    </row>
    <row r="6" spans="1:49" ht="17.25" customHeight="1">
      <c r="A6" s="119">
        <v>1</v>
      </c>
      <c r="B6" s="47"/>
      <c r="C6" s="48"/>
      <c r="D6" s="49"/>
      <c r="E6" s="121" t="s">
        <v>110</v>
      </c>
      <c r="F6" s="122">
        <v>1998</v>
      </c>
      <c r="G6" s="123" t="s">
        <v>96</v>
      </c>
      <c r="H6" s="55">
        <v>3</v>
      </c>
      <c r="I6" s="55" t="s">
        <v>19</v>
      </c>
      <c r="J6" s="124"/>
      <c r="K6" s="53"/>
      <c r="L6" s="167" t="s">
        <v>78</v>
      </c>
      <c r="M6" s="55"/>
      <c r="N6" s="125" t="s">
        <v>47</v>
      </c>
      <c r="O6" s="127" t="s">
        <v>79</v>
      </c>
      <c r="P6" s="57">
        <v>0.7090277777777777</v>
      </c>
      <c r="Q6" s="128"/>
      <c r="R6" s="129"/>
      <c r="S6" s="130"/>
      <c r="T6" s="131"/>
      <c r="U6" s="130"/>
      <c r="V6" s="131"/>
      <c r="W6" s="130"/>
      <c r="X6" s="131"/>
      <c r="Y6" s="130"/>
      <c r="Z6" s="131"/>
      <c r="AA6" s="130"/>
      <c r="AB6" s="131"/>
      <c r="AC6" s="130"/>
      <c r="AD6" s="131"/>
      <c r="AE6" s="132">
        <v>0.7340277777777778</v>
      </c>
      <c r="AF6" s="63">
        <v>0</v>
      </c>
      <c r="AG6" s="64">
        <v>0.025000000000000133</v>
      </c>
      <c r="AH6" s="133"/>
      <c r="AI6" s="64">
        <v>0.025000000000000133</v>
      </c>
      <c r="AJ6" s="66">
        <v>0.025000000000000133</v>
      </c>
      <c r="AK6" s="67">
        <v>0</v>
      </c>
      <c r="AL6" s="68">
        <v>0</v>
      </c>
      <c r="AM6" s="69">
        <v>0</v>
      </c>
      <c r="AN6" s="134">
        <v>1</v>
      </c>
      <c r="AO6" s="71">
        <f>IF(ISNA(VLOOKUP(AN6,'[8]очки'!$A:$B,2,0)),0,IF(AK6&gt;1,0,VLOOKUP(AN6,'[8]очки'!$A:$B,2,0)))</f>
        <v>100</v>
      </c>
      <c r="AP6" s="72">
        <f>IF(AK6=0,AJ6/SMALL($AJ$6:$AJ$6,1),"")</f>
        <v>1</v>
      </c>
      <c r="AQ6" s="135"/>
      <c r="AR6" s="74">
        <f>IF(COUNTIF(AK6:AK6,4)&gt;0,"не фин.",SUM(AO6:AO6))</f>
        <v>100</v>
      </c>
      <c r="AS6" s="75"/>
      <c r="AT6" s="76">
        <f>IF(COUNTIF(AK6:AK6,4)&gt;0,"",LARGE($AR$6:$AR$6,1)/AR6)</f>
        <v>1</v>
      </c>
      <c r="AU6" s="119"/>
      <c r="AV6" s="77">
        <v>1</v>
      </c>
      <c r="AW6" s="136"/>
    </row>
    <row r="7" spans="4:40" ht="14.25" hidden="1" outlineLevel="1">
      <c r="D7" s="78"/>
      <c r="E7" s="45"/>
      <c r="F7" s="79"/>
      <c r="G7" s="80" t="s">
        <v>50</v>
      </c>
      <c r="H7" s="81">
        <v>0</v>
      </c>
      <c r="I7" s="45"/>
      <c r="J7" s="81"/>
      <c r="L7" s="137" t="s">
        <v>69</v>
      </c>
      <c r="N7" s="78"/>
      <c r="O7" s="78"/>
      <c r="AF7" s="83"/>
      <c r="AN7" s="86">
        <v>1</v>
      </c>
    </row>
    <row r="8" spans="1:47" s="83" customFormat="1" ht="58.5" customHeight="1" outlineLevel="1">
      <c r="A8" s="83" t="s">
        <v>51</v>
      </c>
      <c r="C8" s="89"/>
      <c r="D8" s="90"/>
      <c r="E8" s="90"/>
      <c r="F8" s="90"/>
      <c r="G8" s="91"/>
      <c r="H8" s="90"/>
      <c r="I8" s="92"/>
      <c r="J8" s="92"/>
      <c r="K8" s="89"/>
      <c r="L8" s="89"/>
      <c r="M8" s="89"/>
      <c r="N8" s="90"/>
      <c r="O8" s="90"/>
      <c r="P8" s="93"/>
      <c r="Q8" s="94"/>
      <c r="R8" s="95"/>
      <c r="S8" s="94"/>
      <c r="T8" s="93"/>
      <c r="U8" s="94"/>
      <c r="V8" s="95"/>
      <c r="W8" s="94"/>
      <c r="X8" s="93"/>
      <c r="Y8" s="94"/>
      <c r="Z8" s="93"/>
      <c r="AA8" s="94"/>
      <c r="AB8" s="93"/>
      <c r="AC8" s="94"/>
      <c r="AD8" s="93"/>
      <c r="AE8" s="96"/>
      <c r="AG8" s="97"/>
      <c r="AH8" s="93"/>
      <c r="AI8" s="93"/>
      <c r="AJ8" s="98"/>
      <c r="AK8" s="99"/>
      <c r="AN8" s="100"/>
      <c r="AO8" s="100"/>
      <c r="AQ8" s="101"/>
      <c r="AR8" s="102"/>
      <c r="AU8" s="101"/>
    </row>
    <row r="9" spans="1:48" s="83" customFormat="1" ht="23.25" customHeight="1">
      <c r="A9" s="83" t="s">
        <v>52</v>
      </c>
      <c r="E9" s="103"/>
      <c r="F9" s="103"/>
      <c r="G9" s="104"/>
      <c r="H9" s="103"/>
      <c r="I9" s="103"/>
      <c r="J9" s="103"/>
      <c r="P9" s="105"/>
      <c r="Q9" s="106"/>
      <c r="R9" s="10"/>
      <c r="S9" s="106"/>
      <c r="U9" s="106"/>
      <c r="V9" s="10"/>
      <c r="W9" s="106"/>
      <c r="Y9" s="106"/>
      <c r="AA9" s="106"/>
      <c r="AC9" s="106"/>
      <c r="AE9" s="107"/>
      <c r="AG9" s="108"/>
      <c r="AN9" s="100"/>
      <c r="AO9" s="100"/>
      <c r="AQ9" s="101"/>
      <c r="AR9" s="102"/>
      <c r="AU9" s="101"/>
      <c r="AV9" s="101"/>
    </row>
    <row r="10" spans="4:36" ht="12.75">
      <c r="D10" s="45"/>
      <c r="E10" s="109"/>
      <c r="F10" s="109"/>
      <c r="G10" s="110"/>
      <c r="H10" s="109"/>
      <c r="I10" s="7"/>
      <c r="J10" s="7"/>
      <c r="N10" s="45"/>
      <c r="O10" s="45"/>
      <c r="P10" s="111"/>
      <c r="AG10" s="112" t="str">
        <f>IF(LEFT(A3,9)="Предварит","Время опубликования:","")</f>
        <v>Время опубликования:</v>
      </c>
      <c r="AJ10" s="113"/>
    </row>
  </sheetData>
  <sheetProtection/>
  <mergeCells count="20">
    <mergeCell ref="L4:L5"/>
    <mergeCell ref="N4:N5"/>
    <mergeCell ref="J4:J5"/>
    <mergeCell ref="A1:AU1"/>
    <mergeCell ref="A3:AT3"/>
    <mergeCell ref="AR4:AT4"/>
    <mergeCell ref="AU4:AU5"/>
    <mergeCell ref="C4:C5"/>
    <mergeCell ref="E4:E5"/>
    <mergeCell ref="A4:A5"/>
    <mergeCell ref="Z2:AJ2"/>
    <mergeCell ref="B4:B5"/>
    <mergeCell ref="D4:D5"/>
    <mergeCell ref="O4:O5"/>
    <mergeCell ref="P4:AQ4"/>
    <mergeCell ref="K4:K5"/>
    <mergeCell ref="F4:F5"/>
    <mergeCell ref="G4:G5"/>
    <mergeCell ref="H4:H5"/>
    <mergeCell ref="I4:I5"/>
  </mergeCells>
  <printOptions/>
  <pageMargins left="0.6299212598425197" right="0.4330708661417323" top="0.4724409448818898" bottom="0.31496062992125984" header="0.5118110236220472" footer="0.2755905511811024"/>
  <pageSetup fitToHeight="3" fitToWidth="1" horizontalDpi="600" verticalDpi="600" orientation="landscape" paperSize="9" scale="6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X10"/>
  <sheetViews>
    <sheetView zoomScale="75" zoomScaleNormal="75" workbookViewId="0" topLeftCell="A1">
      <selection activeCell="A6" sqref="A6:AN6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6.421875" style="111" hidden="1" customWidth="1" outlineLevel="1"/>
    <col min="11" max="11" width="6.7109375" style="45" hidden="1" customWidth="1" outlineLevel="1"/>
    <col min="12" max="12" width="45.2812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5.8515625" style="45" customWidth="1" collapsed="1"/>
    <col min="19" max="19" width="5.8515625" style="82" hidden="1" customWidth="1" outlineLevel="1"/>
    <col min="20" max="20" width="5.8515625" style="45" customWidth="1" collapsed="1"/>
    <col min="21" max="21" width="5.8515625" style="82" hidden="1" customWidth="1" outlineLevel="1"/>
    <col min="22" max="22" width="5.8515625" style="45" customWidth="1" collapsed="1"/>
    <col min="23" max="23" width="5.8515625" style="82" hidden="1" customWidth="1" outlineLevel="1"/>
    <col min="24" max="24" width="5.8515625" style="45" customWidth="1" collapsed="1"/>
    <col min="25" max="25" width="5.8515625" style="82" customWidth="1" outlineLevel="1"/>
    <col min="26" max="26" width="5.8515625" style="45" customWidth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AA2" s="9"/>
      <c r="AC2" s="9"/>
      <c r="AG2" s="116"/>
      <c r="AJ2" s="117"/>
      <c r="AL2" s="11"/>
      <c r="AM2" s="11"/>
      <c r="AN2" s="12"/>
      <c r="AO2" s="13"/>
      <c r="AP2" s="14"/>
      <c r="AQ2" s="15"/>
      <c r="AR2" s="16"/>
      <c r="AS2" s="11"/>
      <c r="AT2" s="14"/>
      <c r="AU2" s="17" t="s">
        <v>57</v>
      </c>
      <c r="AV2" s="18"/>
      <c r="AW2" s="19"/>
    </row>
    <row r="3" spans="1:49" s="2" customFormat="1" ht="62.25" customHeight="1" thickBot="1">
      <c r="A3" s="178" t="s">
        <v>113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59</v>
      </c>
      <c r="U5" s="27"/>
      <c r="V5" s="28" t="s">
        <v>60</v>
      </c>
      <c r="W5" s="27"/>
      <c r="X5" s="28" t="s">
        <v>62</v>
      </c>
      <c r="Y5" s="118" t="s">
        <v>63</v>
      </c>
      <c r="Z5" s="28" t="s">
        <v>92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0.04861111111111111</v>
      </c>
      <c r="AX5" s="44">
        <v>0.04861111111111111</v>
      </c>
    </row>
    <row r="6" spans="1:48" ht="16.5" customHeight="1">
      <c r="A6" s="46">
        <v>1</v>
      </c>
      <c r="B6" s="47"/>
      <c r="C6" s="48"/>
      <c r="D6" s="49"/>
      <c r="E6" s="121" t="s">
        <v>111</v>
      </c>
      <c r="F6" s="122">
        <v>1998</v>
      </c>
      <c r="G6" s="123" t="s">
        <v>96</v>
      </c>
      <c r="H6" s="55">
        <v>3</v>
      </c>
      <c r="I6" s="55" t="s">
        <v>20</v>
      </c>
      <c r="J6" s="124"/>
      <c r="K6" s="53"/>
      <c r="L6" s="167" t="s">
        <v>78</v>
      </c>
      <c r="M6" s="55"/>
      <c r="N6" s="125" t="s">
        <v>47</v>
      </c>
      <c r="O6" s="127" t="s">
        <v>79</v>
      </c>
      <c r="P6" s="57">
        <v>0.7090277777777777</v>
      </c>
      <c r="Q6" s="58"/>
      <c r="R6" s="59"/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2">
        <v>0.7424189814814816</v>
      </c>
      <c r="AF6" s="63">
        <v>0</v>
      </c>
      <c r="AG6" s="64">
        <v>0.03339120370370385</v>
      </c>
      <c r="AH6" s="65"/>
      <c r="AI6" s="64">
        <v>0.03339120370370385</v>
      </c>
      <c r="AJ6" s="66">
        <v>0.03339120370370385</v>
      </c>
      <c r="AK6" s="67">
        <v>0</v>
      </c>
      <c r="AL6" s="68">
        <v>0</v>
      </c>
      <c r="AM6" s="69">
        <v>0</v>
      </c>
      <c r="AN6" s="70">
        <v>1</v>
      </c>
      <c r="AO6" s="71">
        <f>IF(ISNA(VLOOKUP(AN6,'[8]очки'!$A:$B,2,0)),0,IF(AK6&gt;1,0,VLOOKUP(AN6,'[8]очки'!$A:$B,2,0)))</f>
        <v>100</v>
      </c>
      <c r="AP6" s="72">
        <f>IF(AK6=0,AJ6/SMALL($AJ$6:$AJ$6,1),"")</f>
        <v>1</v>
      </c>
      <c r="AQ6" s="73"/>
      <c r="AR6" s="74">
        <f>IF(COUNTIF(AK6:AK6,4)&gt;0,"не фин.",SUM(AO6:AO6))</f>
        <v>100</v>
      </c>
      <c r="AS6" s="75"/>
      <c r="AT6" s="76">
        <f>IF(COUNTIF(AK6:AK6,4)&gt;0,"",LARGE($AR$6:$AR$6,1)/AR6)</f>
        <v>1</v>
      </c>
      <c r="AU6" s="46"/>
      <c r="AV6" s="77">
        <v>1</v>
      </c>
    </row>
    <row r="7" spans="4:40" ht="14.25" hidden="1" outlineLevel="1">
      <c r="D7" s="78"/>
      <c r="E7" s="45"/>
      <c r="F7" s="79"/>
      <c r="G7" s="80" t="s">
        <v>50</v>
      </c>
      <c r="H7" s="81">
        <v>0</v>
      </c>
      <c r="I7" s="45"/>
      <c r="J7" s="81"/>
      <c r="L7" s="137"/>
      <c r="N7" s="78"/>
      <c r="O7" s="78"/>
      <c r="AF7" s="83"/>
      <c r="AN7" s="86">
        <v>1</v>
      </c>
    </row>
    <row r="8" spans="1:47" s="83" customFormat="1" ht="58.5" customHeight="1" outlineLevel="1">
      <c r="A8" s="83" t="s">
        <v>51</v>
      </c>
      <c r="C8" s="89"/>
      <c r="D8" s="90"/>
      <c r="E8" s="90"/>
      <c r="F8" s="90"/>
      <c r="G8" s="91"/>
      <c r="H8" s="90"/>
      <c r="I8" s="92"/>
      <c r="J8" s="92"/>
      <c r="K8" s="89"/>
      <c r="L8" s="89"/>
      <c r="M8" s="89"/>
      <c r="N8" s="90"/>
      <c r="O8" s="90"/>
      <c r="P8" s="93"/>
      <c r="Q8" s="94"/>
      <c r="R8" s="95"/>
      <c r="S8" s="94"/>
      <c r="T8" s="93"/>
      <c r="U8" s="94"/>
      <c r="V8" s="95"/>
      <c r="W8" s="94"/>
      <c r="X8" s="93"/>
      <c r="Y8" s="94"/>
      <c r="Z8" s="93"/>
      <c r="AA8" s="94"/>
      <c r="AB8" s="93"/>
      <c r="AC8" s="94"/>
      <c r="AD8" s="93"/>
      <c r="AE8" s="96"/>
      <c r="AG8" s="97"/>
      <c r="AH8" s="93"/>
      <c r="AI8" s="93"/>
      <c r="AJ8" s="98"/>
      <c r="AK8" s="99"/>
      <c r="AN8" s="100"/>
      <c r="AO8" s="100"/>
      <c r="AQ8" s="101"/>
      <c r="AR8" s="102"/>
      <c r="AU8" s="101"/>
    </row>
    <row r="9" spans="1:48" s="83" customFormat="1" ht="23.25" customHeight="1">
      <c r="A9" s="83" t="s">
        <v>52</v>
      </c>
      <c r="E9" s="103"/>
      <c r="F9" s="103"/>
      <c r="G9" s="104"/>
      <c r="H9" s="103"/>
      <c r="I9" s="103"/>
      <c r="J9" s="103"/>
      <c r="P9" s="105"/>
      <c r="Q9" s="106"/>
      <c r="R9" s="10"/>
      <c r="S9" s="106"/>
      <c r="U9" s="106"/>
      <c r="V9" s="10"/>
      <c r="W9" s="106"/>
      <c r="Y9" s="106"/>
      <c r="AA9" s="106"/>
      <c r="AC9" s="106"/>
      <c r="AE9" s="107"/>
      <c r="AG9" s="108"/>
      <c r="AN9" s="100"/>
      <c r="AO9" s="100"/>
      <c r="AQ9" s="101"/>
      <c r="AR9" s="102"/>
      <c r="AU9" s="101"/>
      <c r="AV9" s="101"/>
    </row>
    <row r="10" spans="4:36" ht="12.75">
      <c r="D10" s="45"/>
      <c r="E10" s="109"/>
      <c r="F10" s="109"/>
      <c r="G10" s="110"/>
      <c r="H10" s="109"/>
      <c r="I10" s="7"/>
      <c r="J10" s="7"/>
      <c r="N10" s="45"/>
      <c r="O10" s="45"/>
      <c r="P10" s="111"/>
      <c r="AG10" s="112" t="str">
        <f>IF(LEFT(A3,9)="Предварит","Время опубликования:","")</f>
        <v>Время опубликования:</v>
      </c>
      <c r="AJ10" s="113"/>
    </row>
  </sheetData>
  <sheetProtection/>
  <mergeCells count="19">
    <mergeCell ref="P4:AQ4"/>
    <mergeCell ref="J4:J5"/>
    <mergeCell ref="A1:AU1"/>
    <mergeCell ref="A3:AT3"/>
    <mergeCell ref="AR4:AT4"/>
    <mergeCell ref="AU4:AU5"/>
    <mergeCell ref="O4:O5"/>
    <mergeCell ref="G4:G5"/>
    <mergeCell ref="H4:H5"/>
    <mergeCell ref="I4:I5"/>
    <mergeCell ref="F4:F5"/>
    <mergeCell ref="K4:K5"/>
    <mergeCell ref="L4:L5"/>
    <mergeCell ref="N4:N5"/>
    <mergeCell ref="A4:A5"/>
    <mergeCell ref="E4:E5"/>
    <mergeCell ref="D4:D5"/>
    <mergeCell ref="B4:B5"/>
    <mergeCell ref="C4:C5"/>
  </mergeCells>
  <printOptions/>
  <pageMargins left="0.61" right="0.64" top="0.54" bottom="1" header="0.5" footer="0.5"/>
  <pageSetup fitToHeight="2" fitToWidth="1" horizontalDpi="600" verticalDpi="600" orientation="landscape" paperSize="9" scale="6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X15"/>
  <sheetViews>
    <sheetView zoomScale="70" zoomScaleNormal="70" workbookViewId="0" topLeftCell="A1">
      <selection activeCell="A6" sqref="A6:AN11"/>
    </sheetView>
  </sheetViews>
  <sheetFormatPr defaultColWidth="9.140625" defaultRowHeight="12.75" outlineLevelRow="1" outlineLevelCol="1"/>
  <cols>
    <col min="1" max="1" width="4.28125" style="45" customWidth="1"/>
    <col min="2" max="2" width="4.28125" style="45" hidden="1" customWidth="1" outlineLevel="1"/>
    <col min="3" max="3" width="6.28125" style="45" hidden="1" customWidth="1" outlineLevel="1"/>
    <col min="4" max="4" width="6.421875" style="109" hidden="1" customWidth="1"/>
    <col min="5" max="5" width="25.00390625" style="7" customWidth="1"/>
    <col min="6" max="6" width="6.140625" style="7" customWidth="1"/>
    <col min="7" max="7" width="5.7109375" style="114" customWidth="1"/>
    <col min="8" max="8" width="5.8515625" style="7" customWidth="1" outlineLevel="1"/>
    <col min="9" max="9" width="3.421875" style="111" customWidth="1" outlineLevel="1"/>
    <col min="10" max="10" width="9.28125" style="111" hidden="1" customWidth="1" outlineLevel="1"/>
    <col min="11" max="11" width="6.7109375" style="45" hidden="1" customWidth="1" outlineLevel="1"/>
    <col min="12" max="12" width="44.7109375" style="45" customWidth="1" collapsed="1"/>
    <col min="13" max="13" width="20.00390625" style="45" hidden="1" customWidth="1" outlineLevel="1"/>
    <col min="14" max="14" width="23.28125" style="109" customWidth="1" outlineLevel="1"/>
    <col min="15" max="15" width="22.421875" style="109" hidden="1" customWidth="1" outlineLevel="1"/>
    <col min="16" max="16" width="9.421875" style="45" customWidth="1" collapsed="1"/>
    <col min="17" max="17" width="5.57421875" style="82" hidden="1" customWidth="1" outlineLevel="1"/>
    <col min="18" max="18" width="6.140625" style="45" customWidth="1" collapsed="1"/>
    <col min="19" max="19" width="6.140625" style="82" hidden="1" customWidth="1" outlineLevel="1"/>
    <col min="20" max="20" width="6.140625" style="45" customWidth="1" collapsed="1"/>
    <col min="21" max="21" width="6.140625" style="82" hidden="1" customWidth="1" outlineLevel="1"/>
    <col min="22" max="22" width="6.140625" style="45" customWidth="1" collapsed="1"/>
    <col min="23" max="23" width="6.140625" style="82" customWidth="1" outlineLevel="1"/>
    <col min="24" max="24" width="6.140625" style="45" customWidth="1"/>
    <col min="25" max="25" width="6.140625" style="82" customWidth="1" outlineLevel="1"/>
    <col min="26" max="26" width="6.140625" style="45" customWidth="1"/>
    <col min="27" max="27" width="5.57421875" style="82" hidden="1" customWidth="1" outlineLevel="1"/>
    <col min="28" max="28" width="5.00390625" style="45" hidden="1" customWidth="1" collapsed="1"/>
    <col min="29" max="29" width="5.57421875" style="82" hidden="1" customWidth="1"/>
    <col min="30" max="30" width="5.140625" style="45" hidden="1" customWidth="1"/>
    <col min="31" max="31" width="10.00390625" style="45" customWidth="1"/>
    <col min="32" max="32" width="6.57421875" style="45" hidden="1" customWidth="1"/>
    <col min="33" max="33" width="11.00390625" style="84" hidden="1" customWidth="1"/>
    <col min="34" max="34" width="6.57421875" style="45" hidden="1" customWidth="1"/>
    <col min="35" max="35" width="0" style="45" hidden="1" customWidth="1"/>
    <col min="36" max="36" width="11.8515625" style="85" customWidth="1"/>
    <col min="37" max="37" width="4.140625" style="45" hidden="1" customWidth="1"/>
    <col min="38" max="38" width="3.00390625" style="45" customWidth="1"/>
    <col min="39" max="39" width="8.8515625" style="45" hidden="1" customWidth="1"/>
    <col min="40" max="40" width="4.8515625" style="12" customWidth="1"/>
    <col min="41" max="41" width="4.7109375" style="12" hidden="1" customWidth="1" outlineLevel="1"/>
    <col min="42" max="42" width="10.7109375" style="11" hidden="1" customWidth="1" outlineLevel="1"/>
    <col min="43" max="43" width="3.140625" style="45" hidden="1" customWidth="1" outlineLevel="1"/>
    <col min="44" max="44" width="9.00390625" style="87" hidden="1" customWidth="1" outlineLevel="1"/>
    <col min="45" max="45" width="4.57421875" style="88" hidden="1" customWidth="1" outlineLevel="1"/>
    <col min="46" max="46" width="9.00390625" style="11" hidden="1" customWidth="1" outlineLevel="1"/>
    <col min="47" max="47" width="7.421875" style="45" hidden="1" customWidth="1" outlineLevel="1"/>
    <col min="48" max="50" width="0" style="45" hidden="1" customWidth="1" outlineLevel="1"/>
    <col min="51" max="51" width="9.140625" style="45" customWidth="1" collapsed="1"/>
    <col min="52" max="16384" width="9.140625" style="45" customWidth="1"/>
  </cols>
  <sheetData>
    <row r="1" spans="1:49" s="2" customFormat="1" ht="81.75" customHeight="1" thickBot="1">
      <c r="A1" s="177" t="s">
        <v>109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1"/>
      <c r="AW1" s="1"/>
    </row>
    <row r="2" spans="1:49" s="2" customFormat="1" ht="13.5" thickTop="1">
      <c r="A2" s="3" t="s">
        <v>0</v>
      </c>
      <c r="B2" s="4"/>
      <c r="C2" s="4"/>
      <c r="E2" s="5"/>
      <c r="F2" s="5"/>
      <c r="G2" s="6"/>
      <c r="H2" s="5"/>
      <c r="I2" s="7"/>
      <c r="J2" s="7"/>
      <c r="K2" s="4"/>
      <c r="L2" s="4"/>
      <c r="M2" s="4"/>
      <c r="P2" s="8"/>
      <c r="Q2" s="9"/>
      <c r="R2" s="10"/>
      <c r="S2" s="9"/>
      <c r="U2" s="9"/>
      <c r="V2" s="10"/>
      <c r="W2" s="9"/>
      <c r="Y2" s="9"/>
      <c r="AA2" s="9"/>
      <c r="AC2" s="9"/>
      <c r="AE2" s="207" t="s">
        <v>91</v>
      </c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18"/>
      <c r="AW2" s="19"/>
    </row>
    <row r="3" spans="1:49" s="2" customFormat="1" ht="63" customHeight="1" thickBot="1">
      <c r="A3" s="178" t="s">
        <v>107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20"/>
      <c r="AV3" s="21"/>
      <c r="AW3" s="21"/>
    </row>
    <row r="4" spans="1:50" s="2" customFormat="1" ht="17.25" customHeight="1" thickBot="1">
      <c r="A4" s="185" t="s">
        <v>2</v>
      </c>
      <c r="B4" s="195" t="s">
        <v>3</v>
      </c>
      <c r="C4" s="179" t="s">
        <v>4</v>
      </c>
      <c r="D4" s="197" t="s">
        <v>5</v>
      </c>
      <c r="E4" s="201" t="s">
        <v>6</v>
      </c>
      <c r="F4" s="179" t="s">
        <v>7</v>
      </c>
      <c r="G4" s="179" t="s">
        <v>8</v>
      </c>
      <c r="H4" s="181" t="s">
        <v>9</v>
      </c>
      <c r="I4" s="183" t="s">
        <v>10</v>
      </c>
      <c r="J4" s="199" t="s">
        <v>11</v>
      </c>
      <c r="K4" s="126" t="s">
        <v>12</v>
      </c>
      <c r="L4" s="189" t="s">
        <v>13</v>
      </c>
      <c r="M4" s="22"/>
      <c r="N4" s="191" t="s">
        <v>14</v>
      </c>
      <c r="O4" s="193" t="s">
        <v>15</v>
      </c>
      <c r="P4" s="172" t="s">
        <v>16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4"/>
      <c r="AR4" s="172" t="s">
        <v>17</v>
      </c>
      <c r="AS4" s="173"/>
      <c r="AT4" s="174"/>
      <c r="AU4" s="175" t="s">
        <v>18</v>
      </c>
      <c r="AV4" s="21"/>
      <c r="AW4" s="21" t="s">
        <v>19</v>
      </c>
      <c r="AX4" s="21" t="s">
        <v>20</v>
      </c>
    </row>
    <row r="5" spans="1:50" ht="140.25" customHeight="1" thickBot="1">
      <c r="A5" s="186"/>
      <c r="B5" s="196"/>
      <c r="C5" s="180"/>
      <c r="D5" s="198"/>
      <c r="E5" s="202"/>
      <c r="F5" s="180"/>
      <c r="G5" s="180"/>
      <c r="H5" s="182"/>
      <c r="I5" s="184"/>
      <c r="J5" s="200"/>
      <c r="K5" s="115"/>
      <c r="L5" s="190"/>
      <c r="M5" s="23" t="s">
        <v>21</v>
      </c>
      <c r="N5" s="192"/>
      <c r="O5" s="194"/>
      <c r="P5" s="24" t="s">
        <v>22</v>
      </c>
      <c r="Q5" s="25" t="s">
        <v>23</v>
      </c>
      <c r="R5" s="26" t="s">
        <v>24</v>
      </c>
      <c r="S5" s="27"/>
      <c r="T5" s="28" t="s">
        <v>59</v>
      </c>
      <c r="U5" s="27"/>
      <c r="V5" s="28" t="s">
        <v>60</v>
      </c>
      <c r="W5" s="27" t="s">
        <v>106</v>
      </c>
      <c r="X5" s="28" t="s">
        <v>62</v>
      </c>
      <c r="Y5" s="160" t="s">
        <v>63</v>
      </c>
      <c r="Z5" s="28" t="s">
        <v>92</v>
      </c>
      <c r="AA5" s="27"/>
      <c r="AB5" s="28" t="s">
        <v>27</v>
      </c>
      <c r="AC5" s="27"/>
      <c r="AD5" s="28"/>
      <c r="AE5" s="29" t="s">
        <v>28</v>
      </c>
      <c r="AF5" s="30" t="s">
        <v>29</v>
      </c>
      <c r="AG5" s="31" t="s">
        <v>30</v>
      </c>
      <c r="AH5" s="32" t="s">
        <v>31</v>
      </c>
      <c r="AI5" s="33" t="s">
        <v>32</v>
      </c>
      <c r="AJ5" s="34" t="s">
        <v>16</v>
      </c>
      <c r="AK5" s="35" t="s">
        <v>33</v>
      </c>
      <c r="AL5" s="36" t="s">
        <v>34</v>
      </c>
      <c r="AM5" s="36" t="s">
        <v>35</v>
      </c>
      <c r="AN5" s="37" t="s">
        <v>36</v>
      </c>
      <c r="AO5" s="38" t="s">
        <v>37</v>
      </c>
      <c r="AP5" s="39" t="s">
        <v>38</v>
      </c>
      <c r="AQ5" s="40" t="s">
        <v>39</v>
      </c>
      <c r="AR5" s="41" t="s">
        <v>40</v>
      </c>
      <c r="AS5" s="42" t="s">
        <v>41</v>
      </c>
      <c r="AT5" s="40" t="s">
        <v>42</v>
      </c>
      <c r="AU5" s="176" t="s">
        <v>18</v>
      </c>
      <c r="AV5" s="43" t="s">
        <v>43</v>
      </c>
      <c r="AW5" s="44">
        <v>0.04861111111111111</v>
      </c>
      <c r="AX5" s="44">
        <v>0.04861111111111111</v>
      </c>
    </row>
    <row r="6" spans="1:49" ht="12.75" customHeight="1">
      <c r="A6" s="119">
        <v>1</v>
      </c>
      <c r="B6" s="47"/>
      <c r="C6" s="48"/>
      <c r="D6" s="49"/>
      <c r="E6" s="121" t="s">
        <v>93</v>
      </c>
      <c r="F6" s="122">
        <v>1997</v>
      </c>
      <c r="G6" s="123" t="s">
        <v>72</v>
      </c>
      <c r="H6" s="55">
        <v>10</v>
      </c>
      <c r="I6" s="55" t="s">
        <v>19</v>
      </c>
      <c r="J6" s="124"/>
      <c r="K6" s="53"/>
      <c r="L6" s="139" t="s">
        <v>73</v>
      </c>
      <c r="M6" s="55"/>
      <c r="N6" s="125" t="s">
        <v>47</v>
      </c>
      <c r="O6" s="127" t="s">
        <v>70</v>
      </c>
      <c r="P6" s="57">
        <v>0.7145833333333332</v>
      </c>
      <c r="Q6" s="128"/>
      <c r="R6" s="129"/>
      <c r="S6" s="130"/>
      <c r="T6" s="131"/>
      <c r="U6" s="130"/>
      <c r="V6" s="131"/>
      <c r="W6" s="130">
        <v>0.0020833333333333333</v>
      </c>
      <c r="X6" s="131"/>
      <c r="Y6" s="130"/>
      <c r="Z6" s="131"/>
      <c r="AA6" s="130"/>
      <c r="AB6" s="131"/>
      <c r="AC6" s="130"/>
      <c r="AD6" s="131"/>
      <c r="AE6" s="138">
        <v>0.7370486111111111</v>
      </c>
      <c r="AF6" s="63">
        <v>0.0020833333333333333</v>
      </c>
      <c r="AG6" s="64">
        <v>0.020381944444444515</v>
      </c>
      <c r="AH6" s="133"/>
      <c r="AI6" s="64">
        <v>0.020381944444444515</v>
      </c>
      <c r="AJ6" s="66">
        <v>0.020381944444444515</v>
      </c>
      <c r="AK6" s="67">
        <v>0</v>
      </c>
      <c r="AL6" s="68">
        <v>0</v>
      </c>
      <c r="AM6" s="69">
        <v>0</v>
      </c>
      <c r="AN6" s="134">
        <v>1</v>
      </c>
      <c r="AO6" s="71">
        <f>IF(ISNA(VLOOKUP(AN6,'[7]очки'!$A:$B,2,0)),0,IF(AK6&gt;1,0,VLOOKUP(AN6,'[7]очки'!$A:$B,2,0)))</f>
        <v>100</v>
      </c>
      <c r="AP6" s="72">
        <f aca="true" t="shared" si="0" ref="AP6:AP11">IF(AK6=0,AJ6/SMALL($AJ$6:$AJ$11,1),"")</f>
        <v>1</v>
      </c>
      <c r="AQ6" s="135"/>
      <c r="AR6" s="140">
        <f>IF(COUNTIF(AK6:AK6,4)&gt;0,"не фин.",SUM(AO6:AO6))</f>
        <v>100</v>
      </c>
      <c r="AS6" s="141"/>
      <c r="AT6" s="142">
        <f>IF(COUNTIF(AJ6:AJ7,"не фин.")&gt;0,"",LARGE($AR$6:$AR$11,1)/AR6)</f>
        <v>1.78</v>
      </c>
      <c r="AU6" s="119"/>
      <c r="AV6" s="77">
        <v>1</v>
      </c>
      <c r="AW6" s="136"/>
    </row>
    <row r="7" spans="1:49" ht="12.75" customHeight="1">
      <c r="A7" s="119">
        <v>2</v>
      </c>
      <c r="B7" s="120"/>
      <c r="C7" s="48"/>
      <c r="D7" s="49"/>
      <c r="E7" s="121" t="s">
        <v>94</v>
      </c>
      <c r="F7" s="122">
        <v>1997</v>
      </c>
      <c r="G7" s="123" t="s">
        <v>81</v>
      </c>
      <c r="H7" s="55">
        <v>1</v>
      </c>
      <c r="I7" s="55" t="s">
        <v>19</v>
      </c>
      <c r="J7" s="124"/>
      <c r="K7" s="53"/>
      <c r="L7" s="139" t="s">
        <v>75</v>
      </c>
      <c r="M7" s="55"/>
      <c r="N7" s="125" t="s">
        <v>47</v>
      </c>
      <c r="O7" s="127" t="s">
        <v>67</v>
      </c>
      <c r="P7" s="57">
        <v>0.717361111111111</v>
      </c>
      <c r="Q7" s="128"/>
      <c r="R7" s="129"/>
      <c r="S7" s="130"/>
      <c r="T7" s="131"/>
      <c r="U7" s="130"/>
      <c r="V7" s="131"/>
      <c r="W7" s="130">
        <v>0.0020833333333333333</v>
      </c>
      <c r="X7" s="131"/>
      <c r="Y7" s="130"/>
      <c r="Z7" s="131"/>
      <c r="AA7" s="130"/>
      <c r="AB7" s="131"/>
      <c r="AC7" s="130"/>
      <c r="AD7" s="131"/>
      <c r="AE7" s="138">
        <v>0.7444444444444445</v>
      </c>
      <c r="AF7" s="63">
        <v>0.0020833333333333333</v>
      </c>
      <c r="AG7" s="64">
        <v>0.025000000000000126</v>
      </c>
      <c r="AH7" s="133"/>
      <c r="AI7" s="64">
        <v>0.025000000000000126</v>
      </c>
      <c r="AJ7" s="66">
        <v>0.025000000000000126</v>
      </c>
      <c r="AK7" s="67">
        <v>0</v>
      </c>
      <c r="AL7" s="68">
        <v>0</v>
      </c>
      <c r="AM7" s="69">
        <v>0.004618055555555611</v>
      </c>
      <c r="AN7" s="134">
        <v>2</v>
      </c>
      <c r="AO7" s="71">
        <f>IF(ISNA(VLOOKUP(AN7,'[7]очки'!$A:$B,2,0)),0,IF(AK7&gt;1,0,VLOOKUP(AN7,'[7]очки'!$A:$B,2,0)))</f>
        <v>95</v>
      </c>
      <c r="AP7" s="72">
        <f t="shared" si="0"/>
        <v>1.2265758091993204</v>
      </c>
      <c r="AQ7" s="135"/>
      <c r="AR7" s="74">
        <f>IF(COUNTIF(AK7:AK7,4)&gt;0,"не фин.",SUM(AO7:AO7))</f>
        <v>95</v>
      </c>
      <c r="AS7" s="75"/>
      <c r="AT7" s="76">
        <f>IF(COUNTIF(AK7:AK7,4)&gt;0,"",LARGE($AR$6:$AR$11,1)/AR7)</f>
        <v>1.8736842105263158</v>
      </c>
      <c r="AU7" s="119"/>
      <c r="AV7" s="77">
        <v>2</v>
      </c>
      <c r="AW7" s="136"/>
    </row>
    <row r="8" spans="1:49" ht="12.75" customHeight="1">
      <c r="A8" s="119">
        <v>3</v>
      </c>
      <c r="B8" s="47"/>
      <c r="C8" s="48"/>
      <c r="D8" s="49"/>
      <c r="E8" s="121" t="s">
        <v>95</v>
      </c>
      <c r="F8" s="122">
        <v>1997</v>
      </c>
      <c r="G8" s="123" t="s">
        <v>96</v>
      </c>
      <c r="H8" s="55">
        <v>3</v>
      </c>
      <c r="I8" s="55" t="s">
        <v>19</v>
      </c>
      <c r="J8" s="54"/>
      <c r="K8" s="53"/>
      <c r="L8" s="139" t="s">
        <v>75</v>
      </c>
      <c r="M8" s="55"/>
      <c r="N8" s="125" t="s">
        <v>47</v>
      </c>
      <c r="O8" s="127" t="s">
        <v>67</v>
      </c>
      <c r="P8" s="57">
        <v>0.7090277777777777</v>
      </c>
      <c r="Q8" s="128"/>
      <c r="R8" s="129"/>
      <c r="S8" s="130"/>
      <c r="T8" s="131"/>
      <c r="U8" s="130"/>
      <c r="V8" s="131"/>
      <c r="W8" s="130"/>
      <c r="X8" s="131"/>
      <c r="Y8" s="130"/>
      <c r="Z8" s="131"/>
      <c r="AA8" s="130"/>
      <c r="AB8" s="131"/>
      <c r="AC8" s="130"/>
      <c r="AD8" s="131"/>
      <c r="AE8" s="138">
        <v>0.74</v>
      </c>
      <c r="AF8" s="63">
        <v>0</v>
      </c>
      <c r="AG8" s="64">
        <v>0.03097222222222229</v>
      </c>
      <c r="AH8" s="133"/>
      <c r="AI8" s="64">
        <v>0.03097222222222229</v>
      </c>
      <c r="AJ8" s="66">
        <v>0.03097222222222229</v>
      </c>
      <c r="AK8" s="67">
        <v>0</v>
      </c>
      <c r="AL8" s="68">
        <v>0</v>
      </c>
      <c r="AM8" s="69">
        <v>0.010590277777777775</v>
      </c>
      <c r="AN8" s="134">
        <v>3</v>
      </c>
      <c r="AO8" s="71">
        <f>IF(ISNA(VLOOKUP(AN8,'[7]очки'!$A:$B,2,0)),0,IF(AK8&gt;1,0,VLOOKUP(AN8,'[7]очки'!$A:$B,2,0)))</f>
        <v>91</v>
      </c>
      <c r="AP8" s="72">
        <f t="shared" si="0"/>
        <v>1.5195911413969316</v>
      </c>
      <c r="AQ8" s="135"/>
      <c r="AR8" s="74">
        <f>IF(COUNTIF(AK8:AK9,4)&gt;0,"не фин.",SUM(AO8:AO9))</f>
        <v>178</v>
      </c>
      <c r="AS8" s="75"/>
      <c r="AT8" s="76">
        <f>IF(COUNTIF(AK8:AK9,4)&gt;0,"",LARGE($AR$6:$AR$11,1)/AR8)</f>
        <v>1</v>
      </c>
      <c r="AU8" s="119"/>
      <c r="AV8" s="77">
        <v>3</v>
      </c>
      <c r="AW8" s="136"/>
    </row>
    <row r="9" spans="1:49" ht="12.75" customHeight="1">
      <c r="A9" s="119">
        <v>4</v>
      </c>
      <c r="B9" s="47"/>
      <c r="C9" s="48"/>
      <c r="D9" s="49"/>
      <c r="E9" s="121" t="s">
        <v>97</v>
      </c>
      <c r="F9" s="122">
        <v>1997</v>
      </c>
      <c r="G9" s="123" t="s">
        <v>96</v>
      </c>
      <c r="H9" s="55">
        <v>3</v>
      </c>
      <c r="I9" s="55" t="s">
        <v>19</v>
      </c>
      <c r="J9" s="124"/>
      <c r="K9" s="53"/>
      <c r="L9" s="139" t="s">
        <v>78</v>
      </c>
      <c r="M9" s="55"/>
      <c r="N9" s="125" t="s">
        <v>47</v>
      </c>
      <c r="O9" s="127" t="s">
        <v>79</v>
      </c>
      <c r="P9" s="57">
        <v>0.7090277777777777</v>
      </c>
      <c r="Q9" s="128"/>
      <c r="R9" s="129"/>
      <c r="S9" s="130"/>
      <c r="T9" s="131"/>
      <c r="U9" s="130"/>
      <c r="V9" s="131"/>
      <c r="W9" s="130"/>
      <c r="X9" s="131"/>
      <c r="Y9" s="130"/>
      <c r="Z9" s="131"/>
      <c r="AA9" s="130"/>
      <c r="AB9" s="131"/>
      <c r="AC9" s="130"/>
      <c r="AD9" s="131"/>
      <c r="AE9" s="132">
        <v>0.7427083333333333</v>
      </c>
      <c r="AF9" s="63">
        <v>0</v>
      </c>
      <c r="AG9" s="64">
        <v>0.0336805555555556</v>
      </c>
      <c r="AH9" s="133"/>
      <c r="AI9" s="64">
        <v>0.0336805555555556</v>
      </c>
      <c r="AJ9" s="66">
        <v>0.0336805555555556</v>
      </c>
      <c r="AK9" s="67">
        <v>0</v>
      </c>
      <c r="AL9" s="68">
        <v>0</v>
      </c>
      <c r="AM9" s="69">
        <v>0.013298611111111087</v>
      </c>
      <c r="AN9" s="134">
        <v>4</v>
      </c>
      <c r="AO9" s="71">
        <f>IF(ISNA(VLOOKUP(AN9,'[7]очки'!$A:$B,2,0)),0,IF(AK9&gt;1,0,VLOOKUP(AN9,'[7]очки'!$A:$B,2,0)))</f>
        <v>87</v>
      </c>
      <c r="AP9" s="72">
        <f t="shared" si="0"/>
        <v>1.652470187393523</v>
      </c>
      <c r="AQ9" s="135"/>
      <c r="AR9" s="74">
        <f>IF(COUNTIF(AK8:AK9,4)&gt;0,"не фин.",SUM(AO8:AO9))</f>
        <v>178</v>
      </c>
      <c r="AS9" s="75"/>
      <c r="AT9" s="76">
        <f>IF(COUNTIF(AK8:AK9,4)&gt;0,"",LARGE($AR$6:$AR$11,1)/AR9)</f>
        <v>1</v>
      </c>
      <c r="AU9" s="119"/>
      <c r="AV9" s="77">
        <v>4</v>
      </c>
      <c r="AW9" s="136"/>
    </row>
    <row r="10" spans="1:49" ht="12.75" customHeight="1">
      <c r="A10" s="119">
        <v>5</v>
      </c>
      <c r="B10" s="120"/>
      <c r="C10" s="48"/>
      <c r="D10" s="49"/>
      <c r="E10" s="121" t="s">
        <v>98</v>
      </c>
      <c r="F10" s="122">
        <v>1997</v>
      </c>
      <c r="G10" s="123" t="s">
        <v>72</v>
      </c>
      <c r="H10" s="55">
        <v>10</v>
      </c>
      <c r="I10" s="55" t="s">
        <v>19</v>
      </c>
      <c r="J10" s="124"/>
      <c r="K10" s="53"/>
      <c r="L10" s="139" t="s">
        <v>99</v>
      </c>
      <c r="M10" s="55"/>
      <c r="N10" s="125" t="s">
        <v>47</v>
      </c>
      <c r="O10" s="127" t="s">
        <v>100</v>
      </c>
      <c r="P10" s="57">
        <v>0.720138888888889</v>
      </c>
      <c r="Q10" s="128"/>
      <c r="R10" s="129"/>
      <c r="S10" s="130"/>
      <c r="T10" s="131"/>
      <c r="U10" s="130"/>
      <c r="V10" s="131" t="s">
        <v>49</v>
      </c>
      <c r="W10" s="130"/>
      <c r="X10" s="131"/>
      <c r="Y10" s="130"/>
      <c r="Z10" s="131"/>
      <c r="AA10" s="130"/>
      <c r="AB10" s="131"/>
      <c r="AC10" s="130"/>
      <c r="AD10" s="131"/>
      <c r="AE10" s="138">
        <v>0.7437731481481481</v>
      </c>
      <c r="AF10" s="63">
        <v>0</v>
      </c>
      <c r="AG10" s="64">
        <v>0.023634259259259105</v>
      </c>
      <c r="AH10" s="133"/>
      <c r="AI10" s="64">
        <v>0.023634259259259105</v>
      </c>
      <c r="AJ10" s="66" t="s">
        <v>241</v>
      </c>
      <c r="AK10" s="67">
        <v>1</v>
      </c>
      <c r="AL10" s="68">
        <v>1</v>
      </c>
      <c r="AM10" s="69" t="s">
        <v>242</v>
      </c>
      <c r="AN10" s="134">
        <v>5</v>
      </c>
      <c r="AO10" s="71">
        <f>IF(ISNA(VLOOKUP(AN10,'[7]очки'!$A:$B,2,0)),0,IF(AK10&gt;1,0,VLOOKUP(AN10,'[7]очки'!$A:$B,2,0)))</f>
        <v>83</v>
      </c>
      <c r="AP10" s="72">
        <f t="shared" si="0"/>
      </c>
      <c r="AQ10" s="135"/>
      <c r="AR10" s="74">
        <f>IF(COUNTIF(AK10:AK11,4)&gt;0,"не фин.",SUM(AO10:AO11))</f>
        <v>162</v>
      </c>
      <c r="AS10" s="75"/>
      <c r="AT10" s="76">
        <f>IF(COUNTIF(AK10:AK11,4)&gt;0,"",LARGE($AR$6:$AR$11,1)/AR10)</f>
        <v>1.0987654320987654</v>
      </c>
      <c r="AU10" s="119"/>
      <c r="AV10" s="77">
        <v>5</v>
      </c>
      <c r="AW10" s="136"/>
    </row>
    <row r="11" spans="1:49" ht="12.75" customHeight="1">
      <c r="A11" s="119">
        <v>6</v>
      </c>
      <c r="B11" s="120"/>
      <c r="C11" s="48"/>
      <c r="D11" s="49"/>
      <c r="E11" s="121" t="s">
        <v>101</v>
      </c>
      <c r="F11" s="122">
        <v>1997</v>
      </c>
      <c r="G11" s="123" t="s">
        <v>96</v>
      </c>
      <c r="H11" s="55">
        <v>3</v>
      </c>
      <c r="I11" s="55" t="s">
        <v>19</v>
      </c>
      <c r="J11" s="124"/>
      <c r="K11" s="53"/>
      <c r="L11" s="139" t="s">
        <v>99</v>
      </c>
      <c r="M11" s="55"/>
      <c r="N11" s="125" t="s">
        <v>47</v>
      </c>
      <c r="O11" s="127" t="s">
        <v>100</v>
      </c>
      <c r="P11" s="57">
        <v>0.720138888888889</v>
      </c>
      <c r="Q11" s="128"/>
      <c r="R11" s="129" t="s">
        <v>49</v>
      </c>
      <c r="S11" s="130"/>
      <c r="T11" s="131"/>
      <c r="U11" s="130"/>
      <c r="V11" s="131" t="s">
        <v>49</v>
      </c>
      <c r="W11" s="130"/>
      <c r="X11" s="131"/>
      <c r="Y11" s="130"/>
      <c r="Z11" s="131"/>
      <c r="AA11" s="130"/>
      <c r="AB11" s="131"/>
      <c r="AC11" s="130"/>
      <c r="AD11" s="131"/>
      <c r="AE11" s="138">
        <v>0.7445833333333334</v>
      </c>
      <c r="AF11" s="63">
        <v>0</v>
      </c>
      <c r="AG11" s="64">
        <v>0.02444444444444438</v>
      </c>
      <c r="AH11" s="133"/>
      <c r="AI11" s="64">
        <v>0.02444444444444438</v>
      </c>
      <c r="AJ11" s="66" t="s">
        <v>241</v>
      </c>
      <c r="AK11" s="67">
        <v>1</v>
      </c>
      <c r="AL11" s="68">
        <v>2</v>
      </c>
      <c r="AM11" s="69" t="s">
        <v>242</v>
      </c>
      <c r="AN11" s="134">
        <v>6</v>
      </c>
      <c r="AO11" s="71">
        <f>IF(ISNA(VLOOKUP(AN11,'[7]очки'!$A:$B,2,0)),0,IF(AK11&gt;1,0,VLOOKUP(AN11,'[7]очки'!$A:$B,2,0)))</f>
        <v>79</v>
      </c>
      <c r="AP11" s="72">
        <f t="shared" si="0"/>
      </c>
      <c r="AQ11" s="135"/>
      <c r="AR11" s="74">
        <f>IF(COUNTIF(AK10:AK11,4)&gt;0,"не фин.",SUM(AO10:AO11))</f>
        <v>162</v>
      </c>
      <c r="AS11" s="75"/>
      <c r="AT11" s="76">
        <f>IF(COUNTIF(AK10:AK11,4)&gt;0,"",LARGE($AR$6:$AR$11,1)/AR11)</f>
        <v>1.0987654320987654</v>
      </c>
      <c r="AU11" s="119"/>
      <c r="AV11" s="77">
        <v>6</v>
      </c>
      <c r="AW11" s="136"/>
    </row>
    <row r="12" spans="4:40" ht="14.25" hidden="1" outlineLevel="1">
      <c r="D12" s="78"/>
      <c r="E12" s="45"/>
      <c r="F12" s="79"/>
      <c r="G12" s="80" t="s">
        <v>50</v>
      </c>
      <c r="H12" s="81">
        <v>0</v>
      </c>
      <c r="I12" s="45"/>
      <c r="J12" s="81"/>
      <c r="N12" s="78"/>
      <c r="O12" s="78"/>
      <c r="AF12" s="83"/>
      <c r="AN12" s="86">
        <v>1</v>
      </c>
    </row>
    <row r="13" spans="1:47" s="83" customFormat="1" ht="53.25" customHeight="1" outlineLevel="1">
      <c r="A13" s="83" t="s">
        <v>51</v>
      </c>
      <c r="C13" s="89"/>
      <c r="D13" s="90"/>
      <c r="E13" s="90"/>
      <c r="F13" s="90"/>
      <c r="G13" s="91"/>
      <c r="H13" s="90"/>
      <c r="I13" s="92"/>
      <c r="J13" s="92"/>
      <c r="K13" s="89"/>
      <c r="L13" s="89"/>
      <c r="M13" s="89"/>
      <c r="N13" s="90"/>
      <c r="O13" s="90"/>
      <c r="P13" s="93"/>
      <c r="Q13" s="94"/>
      <c r="R13" s="95"/>
      <c r="S13" s="94"/>
      <c r="T13" s="93"/>
      <c r="U13" s="94"/>
      <c r="V13" s="95"/>
      <c r="W13" s="94"/>
      <c r="X13" s="93"/>
      <c r="Y13" s="94"/>
      <c r="Z13" s="93"/>
      <c r="AA13" s="94"/>
      <c r="AB13" s="93"/>
      <c r="AC13" s="94"/>
      <c r="AD13" s="93"/>
      <c r="AE13" s="96"/>
      <c r="AG13" s="97"/>
      <c r="AH13" s="93"/>
      <c r="AI13" s="93"/>
      <c r="AJ13" s="98"/>
      <c r="AK13" s="99"/>
      <c r="AN13" s="100"/>
      <c r="AO13" s="100"/>
      <c r="AQ13" s="101"/>
      <c r="AR13" s="102"/>
      <c r="AU13" s="101"/>
    </row>
    <row r="14" spans="1:48" s="83" customFormat="1" ht="18.75" customHeight="1">
      <c r="A14" s="83" t="s">
        <v>90</v>
      </c>
      <c r="E14" s="103"/>
      <c r="F14" s="103"/>
      <c r="G14" s="104"/>
      <c r="H14" s="103"/>
      <c r="I14" s="103"/>
      <c r="J14" s="103"/>
      <c r="P14" s="105"/>
      <c r="Q14" s="106"/>
      <c r="R14" s="10"/>
      <c r="S14" s="106"/>
      <c r="U14" s="106"/>
      <c r="V14" s="10"/>
      <c r="W14" s="106"/>
      <c r="Y14" s="106"/>
      <c r="AA14" s="106"/>
      <c r="AC14" s="106"/>
      <c r="AE14" s="107"/>
      <c r="AG14" s="108"/>
      <c r="AN14" s="100"/>
      <c r="AO14" s="100"/>
      <c r="AQ14" s="101"/>
      <c r="AR14" s="102"/>
      <c r="AU14" s="101"/>
      <c r="AV14" s="101"/>
    </row>
    <row r="15" spans="4:36" ht="12.75">
      <c r="D15" s="45"/>
      <c r="E15" s="109"/>
      <c r="F15" s="109"/>
      <c r="G15" s="110"/>
      <c r="H15" s="109"/>
      <c r="I15" s="7"/>
      <c r="J15" s="7"/>
      <c r="N15" s="45"/>
      <c r="O15" s="45"/>
      <c r="P15" s="111"/>
      <c r="AG15" s="112" t="str">
        <f>IF(LEFT(A3,9)="Предварит","Время опубликования:","")</f>
        <v>Время опубликования:</v>
      </c>
      <c r="AJ15" s="113"/>
    </row>
  </sheetData>
  <sheetProtection/>
  <mergeCells count="20">
    <mergeCell ref="B4:B5"/>
    <mergeCell ref="D4:D5"/>
    <mergeCell ref="O4:O5"/>
    <mergeCell ref="P4:AQ4"/>
    <mergeCell ref="J4:J5"/>
    <mergeCell ref="K4:K5"/>
    <mergeCell ref="F4:F5"/>
    <mergeCell ref="G4:G5"/>
    <mergeCell ref="H4:H5"/>
    <mergeCell ref="I4:I5"/>
    <mergeCell ref="AE2:AU2"/>
    <mergeCell ref="A1:AU1"/>
    <mergeCell ref="A3:AT3"/>
    <mergeCell ref="L4:L5"/>
    <mergeCell ref="N4:N5"/>
    <mergeCell ref="AR4:AT4"/>
    <mergeCell ref="AU4:AU5"/>
    <mergeCell ref="C4:C5"/>
    <mergeCell ref="E4:E5"/>
    <mergeCell ref="A4:A5"/>
  </mergeCells>
  <printOptions/>
  <pageMargins left="0.6299212598425197" right="0.4330708661417323" top="0.4724409448818898" bottom="0.31496062992125984" header="0.5118110236220472" footer="0.2755905511811024"/>
  <pageSetup fitToHeight="3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2012-09-27T05:39:54Z</dcterms:created>
  <dcterms:modified xsi:type="dcterms:W3CDTF">2012-09-27T07:01:37Z</dcterms:modified>
  <cp:category/>
  <cp:version/>
  <cp:contentType/>
  <cp:contentStatus/>
</cp:coreProperties>
</file>